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fenaco.sharepoint.com/teams/wsp-fenacouk-UFA-Revue/Freigegebene Dokumente/General/01 Redaktion Produktion/Ausgaben/2025/07-08-2025/4_Betriebsführung/be3_mittelfluss/Exceltool/Upload/"/>
    </mc:Choice>
  </mc:AlternateContent>
  <xr:revisionPtr revIDLastSave="5" documentId="8_{6EA89D35-F13B-41AB-997F-044D5E6E2C38}" xr6:coauthVersionLast="47" xr6:coauthVersionMax="47" xr10:uidLastSave="{848148DA-FDFA-4A9C-96E1-565E674B10E4}"/>
  <bookViews>
    <workbookView xWindow="28680" yWindow="-5400" windowWidth="38640" windowHeight="21120" xr2:uid="{00000000-000D-0000-FFFF-FFFF00000000}"/>
  </bookViews>
  <sheets>
    <sheet name="Outil de calcul du FTA" sheetId="3" r:id="rId1"/>
    <sheet name="Exemple"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L20" i="3"/>
  <c r="L18" i="3"/>
  <c r="L16" i="3"/>
  <c r="L14" i="3"/>
  <c r="E54" i="4" l="1"/>
  <c r="G54" i="4"/>
  <c r="I54" i="4"/>
  <c r="K54" i="4"/>
  <c r="M54" i="4"/>
  <c r="N54" i="4"/>
  <c r="P54" i="4"/>
  <c r="Q6" i="4"/>
  <c r="Q54" i="4" s="1"/>
  <c r="O6" i="4"/>
  <c r="O29" i="4" s="1"/>
  <c r="L6" i="4"/>
  <c r="L54" i="4" s="1"/>
  <c r="J6" i="4"/>
  <c r="J54" i="4" s="1"/>
  <c r="H6" i="4"/>
  <c r="H29" i="4" s="1"/>
  <c r="F6" i="4"/>
  <c r="F54" i="4" s="1"/>
  <c r="D6" i="4"/>
  <c r="D54" i="4" s="1"/>
  <c r="Q14" i="3"/>
  <c r="S14" i="3" s="1"/>
  <c r="Q22" i="3"/>
  <c r="S22" i="3" s="1"/>
  <c r="Q20" i="3"/>
  <c r="S20" i="3" s="1"/>
  <c r="Q18" i="3"/>
  <c r="S18" i="3" s="1"/>
  <c r="Q16" i="3"/>
  <c r="S16" i="3" s="1"/>
  <c r="O16" i="4"/>
  <c r="O19" i="4" s="1"/>
  <c r="Q19" i="4" s="1"/>
  <c r="O14" i="4"/>
  <c r="Q14" i="4" s="1"/>
  <c r="O12" i="4"/>
  <c r="Q12" i="4" s="1"/>
  <c r="O10" i="4"/>
  <c r="Q10" i="4" s="1"/>
  <c r="O8" i="4"/>
  <c r="Q8" i="4" s="1"/>
  <c r="O39" i="4"/>
  <c r="O42" i="4" s="1"/>
  <c r="Q42" i="4" s="1"/>
  <c r="O37" i="4"/>
  <c r="Q37" i="4" s="1"/>
  <c r="O35" i="4"/>
  <c r="Q35" i="4" s="1"/>
  <c r="O33" i="4"/>
  <c r="Q33" i="4" s="1"/>
  <c r="O31" i="4"/>
  <c r="Q31" i="4" s="1"/>
  <c r="O56" i="4"/>
  <c r="Q56" i="4" s="1"/>
  <c r="O64" i="4"/>
  <c r="O67" i="4" s="1"/>
  <c r="Q67" i="4" s="1"/>
  <c r="O62" i="4"/>
  <c r="Q62" i="4" s="1"/>
  <c r="O60" i="4"/>
  <c r="Q60" i="4" s="1"/>
  <c r="O58" i="4"/>
  <c r="Q58" i="4" s="1"/>
  <c r="D29" i="4" l="1"/>
  <c r="F29" i="4"/>
  <c r="J29" i="4"/>
  <c r="Q29" i="4"/>
  <c r="Q25" i="3"/>
  <c r="Q28" i="3" s="1"/>
  <c r="O54" i="4"/>
  <c r="L29" i="4"/>
  <c r="H54" i="4"/>
  <c r="Q16" i="4"/>
  <c r="Q22" i="4" s="1"/>
  <c r="Q39" i="4"/>
  <c r="Q45" i="4" s="1"/>
  <c r="Q64" i="4"/>
  <c r="Q70" i="4" s="1"/>
  <c r="S25" i="3" l="1"/>
  <c r="S28" i="3" s="1"/>
</calcChain>
</file>

<file path=xl/sharedStrings.xml><?xml version="1.0" encoding="utf-8"?>
<sst xmlns="http://schemas.openxmlformats.org/spreadsheetml/2006/main" count="62" uniqueCount="49">
  <si>
    <t>Flux de trésorerie actualisé (FTA)</t>
  </si>
  <si>
    <t>Calcul de la valeur de l’entreprise</t>
  </si>
  <si>
    <r>
      <rPr>
        <sz val="11"/>
        <color theme="1"/>
        <rFont val="Calibri"/>
        <family val="2"/>
        <scheme val="minor"/>
      </rPr>
      <t>L’outil de calcul permet de déterminer la valeur actualisée de l’entreprise* à partir du flux de trésorerie disponible attendu (free cash flow) et de la structure de capital existante.</t>
    </r>
    <r>
      <rPr>
        <sz val="11"/>
        <color theme="1"/>
        <rFont val="Calibri"/>
        <family val="2"/>
        <scheme val="minor"/>
      </rPr>
      <t xml:space="preserve"> </t>
    </r>
    <r>
      <rPr>
        <sz val="11"/>
        <color theme="1"/>
        <rFont val="Calibri"/>
        <family val="2"/>
        <scheme val="minor"/>
      </rPr>
      <t>Ce calcul repose sur une planification de l’entreprise sur cinq ans.</t>
    </r>
    <r>
      <rPr>
        <sz val="11"/>
        <color theme="1"/>
        <rFont val="Calibri"/>
        <family val="2"/>
        <scheme val="minor"/>
      </rPr>
      <t xml:space="preserve"> </t>
    </r>
    <r>
      <rPr>
        <sz val="11"/>
        <color theme="1"/>
        <rFont val="Calibri"/>
        <family val="2"/>
        <scheme val="minor"/>
      </rPr>
      <t>A partir de la sixième année, la valeur résiduelle est prise en compte (</t>
    </r>
    <r>
      <rPr>
        <i/>
        <sz val="11"/>
        <color theme="1"/>
        <rFont val="Calibri"/>
        <family val="2"/>
        <scheme val="minor"/>
      </rPr>
      <t>voir exemple dans la deuxième feuille du tableau</t>
    </r>
    <r>
      <rPr>
        <sz val="11"/>
        <color theme="1"/>
        <rFont val="Calibri"/>
        <family val="2"/>
        <scheme val="minor"/>
      </rPr>
      <t>).</t>
    </r>
  </si>
  <si>
    <t>Outil de calcul</t>
  </si>
  <si>
    <t>Définition des acronymes</t>
  </si>
  <si>
    <t>Année</t>
  </si>
  <si>
    <r>
      <rPr>
        <sz val="11"/>
        <color theme="1"/>
        <rFont val="Calibri"/>
        <family val="2"/>
        <scheme val="minor"/>
      </rPr>
      <t>Saisie des données (cellules bleues)</t>
    </r>
  </si>
  <si>
    <t>Calcul</t>
  </si>
  <si>
    <t>FTDa</t>
  </si>
  <si>
    <t xml:space="preserve">Flux de trésorerie disponible attendu (« free cash flow » à disposition des propriétaires de l’exploitation et des bailleurs de fonds) </t>
  </si>
  <si>
    <r>
      <rPr>
        <b/>
        <sz val="12"/>
        <color theme="1"/>
        <rFont val="Calibri"/>
        <family val="2"/>
        <scheme val="minor"/>
      </rPr>
      <t>FTDa</t>
    </r>
    <r>
      <rPr>
        <b/>
        <sz val="12"/>
        <color theme="1"/>
        <rFont val="Calibri"/>
        <family val="2"/>
        <scheme val="minor"/>
      </rPr>
      <t xml:space="preserve"> </t>
    </r>
    <r>
      <rPr>
        <sz val="12"/>
        <color theme="1"/>
        <rFont val="Calibri"/>
        <family val="2"/>
        <scheme val="minor"/>
      </rPr>
      <t>[fr.]</t>
    </r>
  </si>
  <si>
    <r>
      <rPr>
        <b/>
        <sz val="12"/>
        <color theme="1"/>
        <rFont val="Calibri"/>
        <family val="2"/>
        <scheme val="minor"/>
      </rPr>
      <t xml:space="preserve">FP </t>
    </r>
    <r>
      <rPr>
        <sz val="12"/>
        <color theme="1"/>
        <rFont val="Calibri"/>
        <family val="2"/>
        <scheme val="minor"/>
      </rPr>
      <t>[%]</t>
    </r>
  </si>
  <si>
    <r>
      <rPr>
        <b/>
        <sz val="12"/>
        <color theme="1"/>
        <rFont val="Calibri"/>
        <family val="2"/>
        <scheme val="minor"/>
      </rPr>
      <t>CCp</t>
    </r>
    <r>
      <rPr>
        <sz val="12"/>
        <color theme="1"/>
        <rFont val="Calibri"/>
        <family val="2"/>
        <scheme val="minor"/>
      </rPr>
      <t xml:space="preserve"> [%]</t>
    </r>
  </si>
  <si>
    <r>
      <rPr>
        <b/>
        <sz val="12"/>
        <color theme="1"/>
        <rFont val="Calibri"/>
        <family val="2"/>
        <scheme val="minor"/>
      </rPr>
      <t xml:space="preserve">FE </t>
    </r>
    <r>
      <rPr>
        <sz val="12"/>
        <color theme="1"/>
        <rFont val="Calibri"/>
        <family val="2"/>
        <scheme val="minor"/>
      </rPr>
      <t>[%]</t>
    </r>
  </si>
  <si>
    <r>
      <rPr>
        <b/>
        <sz val="12"/>
        <color theme="1"/>
        <rFont val="Calibri"/>
        <family val="2"/>
        <scheme val="minor"/>
      </rPr>
      <t xml:space="preserve">CCe </t>
    </r>
    <r>
      <rPr>
        <sz val="12"/>
        <color theme="1"/>
        <rFont val="Calibri"/>
        <family val="2"/>
        <scheme val="minor"/>
      </rPr>
      <t>[%]</t>
    </r>
  </si>
  <si>
    <r>
      <rPr>
        <b/>
        <sz val="12"/>
        <color theme="1"/>
        <rFont val="Calibri"/>
        <family val="2"/>
        <scheme val="minor"/>
      </rPr>
      <t>TA</t>
    </r>
    <r>
      <rPr>
        <sz val="12"/>
        <color theme="1"/>
        <rFont val="Calibri"/>
        <family val="2"/>
        <scheme val="minor"/>
      </rPr>
      <t xml:space="preserve"> [%]</t>
    </r>
  </si>
  <si>
    <r>
      <rPr>
        <b/>
        <sz val="12"/>
        <color theme="1"/>
        <rFont val="Calibri"/>
        <family val="2"/>
        <scheme val="minor"/>
      </rPr>
      <t xml:space="preserve">VA </t>
    </r>
    <r>
      <rPr>
        <sz val="12"/>
        <color theme="1"/>
        <rFont val="Calibri"/>
        <family val="2"/>
        <scheme val="minor"/>
      </rPr>
      <t>[fr.]</t>
    </r>
  </si>
  <si>
    <t>FP</t>
  </si>
  <si>
    <t>CCp</t>
  </si>
  <si>
    <t>Coût du capital propre (p. ex. rendement des obligations de la Confédération à 10 ou 20 ans, majoré d’une prime de risque)</t>
  </si>
  <si>
    <t>FE</t>
  </si>
  <si>
    <t>CCe</t>
  </si>
  <si>
    <t>Coût du capital étranger</t>
  </si>
  <si>
    <t>TA</t>
  </si>
  <si>
    <t>Taux d’actualisation (coût moyen pondéré du capital [CMPC], aussi appelé WACC)</t>
  </si>
  <si>
    <t>VA</t>
  </si>
  <si>
    <t>Flux de trésorerie disponible actualisé (valeur actuelle)</t>
  </si>
  <si>
    <t>Valeur résiduelle</t>
  </si>
  <si>
    <t>Total valeur d’entreprise</t>
  </si>
  <si>
    <t>Flux de trésorerie actualisé (FTA) – situation initiale</t>
  </si>
  <si>
    <t>Exploitation agricole avec 25 ha de SAU</t>
  </si>
  <si>
    <t>Saisie des données</t>
  </si>
  <si>
    <t>Flux de trésorerie actualisé (FTA) – scénario 1 : perte de surfaces</t>
  </si>
  <si>
    <t>Evolution de l’entreprise</t>
  </si>
  <si>
    <t>Changements</t>
  </si>
  <si>
    <t>Saisie</t>
  </si>
  <si>
    <t>5 ha de terres en fermage sont perdus.</t>
  </si>
  <si>
    <t>Flux de trésorerie actualisé (FTA) – scénario 2 : perte de surfaces compensée</t>
  </si>
  <si>
    <t>5 hectares de terres en fermage sont perdus.</t>
  </si>
  <si>
    <t>Investissement dans la vente directe avec des FE (banque).</t>
  </si>
  <si>
    <r>
      <rPr>
        <sz val="8"/>
        <color rgb="FFFF0000"/>
        <rFont val="Calibri"/>
        <family val="2"/>
        <scheme val="minor"/>
      </rPr>
      <t>FTDa négatifs</t>
    </r>
    <r>
      <rPr>
        <sz val="8"/>
        <color theme="1"/>
        <rFont val="Calibri"/>
        <family val="2"/>
        <scheme val="minor"/>
      </rPr>
      <t xml:space="preserve"> en raison des investissements.</t>
    </r>
    <r>
      <rPr>
        <sz val="8"/>
        <color theme="1"/>
        <rFont val="Calibri"/>
        <family val="2"/>
        <scheme val="minor"/>
      </rPr>
      <t xml:space="preserve"> </t>
    </r>
    <r>
      <rPr>
        <sz val="8"/>
        <color theme="1"/>
        <rFont val="Calibri"/>
        <family val="2"/>
        <scheme val="minor"/>
      </rPr>
      <t xml:space="preserve">Le TA (soit le CMPC) baisse à </t>
    </r>
    <r>
      <rPr>
        <sz val="8"/>
        <color rgb="FFFF0000"/>
        <rFont val="Calibri"/>
        <family val="2"/>
        <scheme val="minor"/>
      </rPr>
      <t>2,6 %</t>
    </r>
    <r>
      <rPr>
        <sz val="8"/>
        <color theme="1"/>
        <rFont val="Calibri"/>
        <family val="2"/>
        <scheme val="minor"/>
      </rPr>
      <t>, ce qui influence positivement la valeur de l’entreprise.</t>
    </r>
  </si>
  <si>
    <t>Lancement de la vente directe.</t>
  </si>
  <si>
    <r>
      <t xml:space="preserve">Le FTDa annuel diminue de 3000 francs pour atteindre  </t>
    </r>
    <r>
      <rPr>
        <sz val="8"/>
        <color rgb="FFFF0000"/>
        <rFont val="Calibri"/>
        <family val="2"/>
        <scheme val="minor"/>
      </rPr>
      <t>17'000 fr.</t>
    </r>
    <r>
      <rPr>
        <sz val="8"/>
        <color theme="1"/>
        <rFont val="Calibri"/>
        <family val="2"/>
        <scheme val="minor"/>
      </rPr>
      <t xml:space="preserve"> et la valeur de l’entreprise baisse de près de 100 000 fr. pour s’établir à </t>
    </r>
    <r>
      <rPr>
        <sz val="8"/>
        <color rgb="FFFF0000"/>
        <rFont val="Calibri"/>
        <family val="2"/>
        <scheme val="minor"/>
      </rPr>
      <t>569'579 fr.</t>
    </r>
  </si>
  <si>
    <t>Une exploitation agricole de taille moyenne en zone de plaine, spécialisée dans la production laitière, les cultures fourragères et les grandes cultures est financée à parts égales (50 %) par des fonds propres et des fonds étrangers. Avec un flux de trésorerie disponible annuel attendu de 20'000 francs ainsi que des coûts du capital propre et du capital étranger se montant respectivement à 5 % et 1 %, il en résulte une valeur d’entreprise de 666'667 francs.</t>
  </si>
  <si>
    <r>
      <t xml:space="preserve">Le FTDa annuel diminue de 3000 fr. pour atteindre </t>
    </r>
    <r>
      <rPr>
        <sz val="8"/>
        <color rgb="FFFF0000"/>
        <rFont val="Calibri"/>
        <family val="2"/>
        <scheme val="minor"/>
      </rPr>
      <t>17'000 fr</t>
    </r>
    <r>
      <rPr>
        <sz val="8"/>
        <color theme="1"/>
        <rFont val="Calibri"/>
        <family val="2"/>
        <scheme val="minor"/>
      </rPr>
      <t>.</t>
    </r>
  </si>
  <si>
    <t>Part des fonds propres</t>
  </si>
  <si>
    <t>Part des fonds étrangers</t>
  </si>
  <si>
    <r>
      <t>Der FTDa augmente de</t>
    </r>
    <r>
      <rPr>
        <sz val="8"/>
        <color rgb="FFFF0000"/>
        <rFont val="Calibri"/>
        <family val="2"/>
        <scheme val="minor"/>
      </rPr>
      <t xml:space="preserve"> 5000 fr.</t>
    </r>
    <r>
      <rPr>
        <sz val="8"/>
        <color theme="1"/>
        <rFont val="Calibri"/>
        <family val="2"/>
        <scheme val="minor"/>
      </rPr>
      <t xml:space="preserve"> </t>
    </r>
    <r>
      <rPr>
        <sz val="8"/>
        <color rgb="FFFF0000"/>
        <rFont val="Calibri"/>
        <family val="2"/>
        <scheme val="minor"/>
      </rPr>
      <t>et</t>
    </r>
    <r>
      <rPr>
        <sz val="8"/>
        <color theme="1"/>
        <rFont val="Calibri"/>
        <family val="2"/>
        <scheme val="minor"/>
      </rPr>
      <t xml:space="preserve"> la valeur de l’entreprise atteint environ </t>
    </r>
    <r>
      <rPr>
        <sz val="8"/>
        <color rgb="FFFF0000"/>
        <rFont val="Calibri"/>
        <family val="2"/>
        <scheme val="minor"/>
      </rPr>
      <t>800'367 fr</t>
    </r>
    <r>
      <rPr>
        <sz val="8"/>
        <color theme="1"/>
        <rFont val="Calibri"/>
        <family val="2"/>
        <scheme val="minor"/>
      </rPr>
      <t xml:space="preserve">. </t>
    </r>
  </si>
  <si>
    <t>* Le Guide pour l’estimation de la valeur de rendement agricole édicté par la Confédération reste déterminant pour l’évaluation des exploitations agricoles au sens de l'article 10 de la LDFR.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</si>
</sst>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2"/>
      <name val="Calibri"/>
      <family val="2"/>
    </font>
    <font>
      <sz val="12"/>
      <color theme="1"/>
      <name val="Calibri"/>
      <family val="2"/>
      <scheme val="minor"/>
    </font>
    <font>
      <b/>
      <sz val="12"/>
      <color theme="1"/>
      <name val="Calibri"/>
      <family val="2"/>
      <scheme val="minor"/>
    </font>
    <font>
      <b/>
      <sz val="11"/>
      <color theme="1"/>
      <name val="Calibri"/>
      <family val="2"/>
      <scheme val="minor"/>
    </font>
    <font>
      <b/>
      <sz val="9"/>
      <name val="Calibri"/>
      <family val="2"/>
    </font>
    <font>
      <sz val="9"/>
      <color theme="1"/>
      <name val="Calibri"/>
      <family val="2"/>
      <scheme val="minor"/>
    </font>
    <font>
      <b/>
      <sz val="9"/>
      <color theme="1"/>
      <name val="Calibri"/>
      <family val="2"/>
      <scheme val="minor"/>
    </font>
    <font>
      <i/>
      <sz val="11"/>
      <color theme="1"/>
      <name val="Calibri"/>
      <family val="2"/>
      <scheme val="minor"/>
    </font>
    <font>
      <b/>
      <sz val="14"/>
      <name val="Calibri"/>
      <family val="2"/>
    </font>
    <font>
      <sz val="9"/>
      <color rgb="FFFF0000"/>
      <name val="Calibri"/>
      <family val="2"/>
      <scheme val="minor"/>
    </font>
    <font>
      <b/>
      <sz val="9"/>
      <color rgb="FFFF0000"/>
      <name val="Calibri"/>
      <family val="2"/>
      <scheme val="minor"/>
    </font>
    <font>
      <sz val="10"/>
      <color theme="1"/>
      <name val="Calibri"/>
      <family val="2"/>
      <scheme val="minor"/>
    </font>
    <font>
      <sz val="8"/>
      <color theme="1"/>
      <name val="Calibri"/>
      <family val="2"/>
      <scheme val="minor"/>
    </font>
    <font>
      <sz val="8"/>
      <color rgb="FFFF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EE7A8"/>
        <bgColor indexed="64"/>
      </patternFill>
    </fill>
    <fill>
      <patternFill patternType="solid">
        <fgColor rgb="FFFEF2D2"/>
        <bgColor indexed="64"/>
      </patternFill>
    </fill>
    <fill>
      <patternFill patternType="solid">
        <fgColor rgb="FFFDE295"/>
        <bgColor indexed="64"/>
      </patternFill>
    </fill>
    <fill>
      <patternFill patternType="solid">
        <fgColor theme="3" tint="0.79998168889431442"/>
        <bgColor indexed="64"/>
      </patternFill>
    </fill>
    <fill>
      <patternFill patternType="solid">
        <fgColor theme="4" tint="0.59999389629810485"/>
        <bgColor indexed="64"/>
      </patternFill>
    </fill>
  </fills>
  <borders count="6">
    <border>
      <left/>
      <right/>
      <top/>
      <bottom/>
      <diagonal/>
    </border>
    <border>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diagonal/>
    </border>
    <border>
      <left/>
      <right/>
      <top style="thin">
        <color indexed="64"/>
      </top>
      <bottom style="thin">
        <color indexed="64"/>
      </bottom>
      <diagonal/>
    </border>
  </borders>
  <cellStyleXfs count="1">
    <xf numFmtId="0" fontId="0" fillId="0" borderId="0"/>
  </cellStyleXfs>
  <cellXfs count="108">
    <xf numFmtId="0" fontId="0" fillId="0" borderId="0" xfId="0"/>
    <xf numFmtId="0" fontId="0" fillId="0" borderId="0" xfId="0" applyAlignment="1">
      <alignment vertical="center"/>
    </xf>
    <xf numFmtId="0" fontId="6" fillId="0" borderId="0" xfId="0" applyFont="1"/>
    <xf numFmtId="0" fontId="6" fillId="0" borderId="1" xfId="0" applyFont="1" applyBorder="1"/>
    <xf numFmtId="0" fontId="7" fillId="0" borderId="0" xfId="0" applyFont="1"/>
    <xf numFmtId="0" fontId="7" fillId="0" borderId="4" xfId="0" applyFont="1" applyBorder="1"/>
    <xf numFmtId="0" fontId="7" fillId="2" borderId="0" xfId="0" applyFont="1" applyFill="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6" fillId="3" borderId="0" xfId="0" applyFont="1" applyFill="1" applyAlignment="1">
      <alignment horizontal="center" vertical="center"/>
    </xf>
    <xf numFmtId="0" fontId="6" fillId="0" borderId="3" xfId="0" applyFont="1" applyBorder="1"/>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1" xfId="0" applyFont="1" applyBorder="1" applyAlignment="1">
      <alignment vertical="center"/>
    </xf>
    <xf numFmtId="0" fontId="6" fillId="0" borderId="5" xfId="0" applyFont="1" applyBorder="1"/>
    <xf numFmtId="0" fontId="6" fillId="2" borderId="0" xfId="0" applyFont="1" applyFill="1" applyAlignment="1">
      <alignment horizontal="center" vertical="center"/>
    </xf>
    <xf numFmtId="0" fontId="5" fillId="0" borderId="5" xfId="0" applyFont="1" applyBorder="1"/>
    <xf numFmtId="0" fontId="5" fillId="0" borderId="5" xfId="0" applyFont="1" applyBorder="1" applyAlignment="1">
      <alignment vertical="center"/>
    </xf>
    <xf numFmtId="0" fontId="6" fillId="0" borderId="5"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0" fillId="0" borderId="2" xfId="0" applyBorder="1" applyAlignment="1">
      <alignment vertical="center"/>
    </xf>
    <xf numFmtId="0" fontId="6" fillId="0" borderId="2" xfId="0" applyFont="1" applyBorder="1" applyAlignment="1">
      <alignment vertical="center"/>
    </xf>
    <xf numFmtId="0" fontId="6" fillId="3" borderId="0" xfId="0" applyFont="1" applyFill="1" applyAlignment="1">
      <alignment vertical="center"/>
    </xf>
    <xf numFmtId="0" fontId="2" fillId="2" borderId="0" xfId="0" applyFont="1" applyFill="1" applyAlignment="1" applyProtection="1">
      <alignment horizontal="center" vertical="center"/>
      <protection locked="0"/>
    </xf>
    <xf numFmtId="0" fontId="1" fillId="0" borderId="0" xfId="0" applyFont="1"/>
    <xf numFmtId="0" fontId="0" fillId="0" borderId="1" xfId="0" applyBorder="1"/>
    <xf numFmtId="0" fontId="2" fillId="0" borderId="1" xfId="0" applyFont="1" applyBorder="1"/>
    <xf numFmtId="0" fontId="2" fillId="0" borderId="0" xfId="0" applyFont="1"/>
    <xf numFmtId="0" fontId="3" fillId="0" borderId="0" xfId="0" applyFont="1"/>
    <xf numFmtId="0" fontId="3" fillId="0" borderId="0" xfId="0" applyFont="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0" fillId="3" borderId="0" xfId="0" applyFill="1" applyAlignment="1">
      <alignment horizontal="center" vertical="center"/>
    </xf>
    <xf numFmtId="0" fontId="0" fillId="0" borderId="0" xfId="0" applyAlignment="1">
      <alignment horizontal="center" vertical="center"/>
    </xf>
    <xf numFmtId="0" fontId="3" fillId="4" borderId="0" xfId="0" applyFont="1" applyFill="1" applyAlignment="1">
      <alignment horizontal="center" vertical="center"/>
    </xf>
    <xf numFmtId="3" fontId="2" fillId="6" borderId="0" xfId="0" applyNumberFormat="1" applyFont="1" applyFill="1" applyAlignment="1">
      <alignment horizontal="center" vertical="center"/>
    </xf>
    <xf numFmtId="0" fontId="7" fillId="6" borderId="0" xfId="0" applyFont="1" applyFill="1" applyAlignment="1">
      <alignment horizontal="center" vertical="center"/>
    </xf>
    <xf numFmtId="0" fontId="6" fillId="6" borderId="0" xfId="0" applyFont="1" applyFill="1" applyAlignment="1">
      <alignment horizontal="center" vertical="center"/>
    </xf>
    <xf numFmtId="3" fontId="6" fillId="6" borderId="0" xfId="0" applyNumberFormat="1" applyFont="1" applyFill="1" applyAlignment="1">
      <alignment vertical="center"/>
    </xf>
    <xf numFmtId="0" fontId="6" fillId="5" borderId="0" xfId="0" applyFont="1" applyFill="1" applyAlignment="1">
      <alignment vertical="center"/>
    </xf>
    <xf numFmtId="0" fontId="0" fillId="5" borderId="0" xfId="0" applyFill="1"/>
    <xf numFmtId="0" fontId="7" fillId="0" borderId="1" xfId="0" applyFont="1" applyBorder="1" applyAlignment="1">
      <alignment vertical="center"/>
    </xf>
    <xf numFmtId="0" fontId="0" fillId="0" borderId="1" xfId="0" applyBorder="1" applyAlignment="1">
      <alignment vertical="center"/>
    </xf>
    <xf numFmtId="0" fontId="9" fillId="0" borderId="0" xfId="0" applyFont="1"/>
    <xf numFmtId="3" fontId="6" fillId="2" borderId="0" xfId="0" applyNumberFormat="1" applyFont="1" applyFill="1" applyAlignment="1">
      <alignment vertical="center"/>
    </xf>
    <xf numFmtId="0" fontId="2" fillId="0" borderId="1" xfId="0" applyFont="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2" fillId="0" borderId="4" xfId="0" applyFont="1" applyBorder="1" applyAlignment="1">
      <alignment horizontal="center" vertical="center"/>
    </xf>
    <xf numFmtId="3" fontId="2" fillId="2" borderId="0" xfId="0" applyNumberFormat="1" applyFont="1" applyFill="1" applyAlignment="1" applyProtection="1">
      <alignment horizontal="center" vertical="center"/>
      <protection locked="0"/>
    </xf>
    <xf numFmtId="0" fontId="0" fillId="0" borderId="3" xfId="0" applyBorder="1" applyAlignment="1">
      <alignment horizontal="center"/>
    </xf>
    <xf numFmtId="0" fontId="0" fillId="0" borderId="1" xfId="0" applyBorder="1" applyAlignment="1">
      <alignment horizontal="center"/>
    </xf>
    <xf numFmtId="164" fontId="6" fillId="2" borderId="0" xfId="0" applyNumberFormat="1" applyFont="1" applyFill="1" applyAlignment="1">
      <alignment horizontal="center" vertical="center"/>
    </xf>
    <xf numFmtId="164" fontId="6" fillId="0" borderId="0" xfId="0" applyNumberFormat="1" applyFont="1" applyAlignment="1">
      <alignment horizontal="center" vertical="center"/>
    </xf>
    <xf numFmtId="164" fontId="6" fillId="6" borderId="0" xfId="0" applyNumberFormat="1" applyFont="1" applyFill="1" applyAlignment="1">
      <alignment horizontal="center" vertical="center"/>
    </xf>
    <xf numFmtId="164" fontId="6" fillId="0" borderId="3" xfId="0" applyNumberFormat="1" applyFont="1" applyBorder="1" applyAlignment="1">
      <alignment horizontal="center" vertical="center"/>
    </xf>
    <xf numFmtId="164" fontId="6" fillId="0" borderId="0" xfId="0" applyNumberFormat="1" applyFont="1" applyAlignment="1">
      <alignment horizontal="center" vertical="center" wrapText="1"/>
    </xf>
    <xf numFmtId="3" fontId="0" fillId="0" borderId="0" xfId="0" applyNumberFormat="1" applyAlignment="1">
      <alignment vertical="center"/>
    </xf>
    <xf numFmtId="3" fontId="10" fillId="2" borderId="0" xfId="0" applyNumberFormat="1" applyFont="1" applyFill="1" applyAlignment="1">
      <alignment vertical="center"/>
    </xf>
    <xf numFmtId="0" fontId="3" fillId="4" borderId="0" xfId="0" applyFont="1" applyFill="1" applyAlignment="1">
      <alignment horizontal="center" vertical="center" wrapText="1"/>
    </xf>
    <xf numFmtId="164" fontId="2" fillId="2" borderId="0" xfId="0" applyNumberFormat="1" applyFont="1" applyFill="1" applyAlignment="1" applyProtection="1">
      <alignment horizontal="center" vertical="center"/>
      <protection locked="0"/>
    </xf>
    <xf numFmtId="164" fontId="2" fillId="0" borderId="0" xfId="0" applyNumberFormat="1" applyFont="1" applyAlignment="1">
      <alignment horizontal="center" vertical="center"/>
    </xf>
    <xf numFmtId="164" fontId="2" fillId="6" borderId="0" xfId="0" applyNumberFormat="1" applyFont="1" applyFill="1" applyAlignment="1">
      <alignment horizontal="center" vertical="center"/>
    </xf>
    <xf numFmtId="164" fontId="2" fillId="7" borderId="0" xfId="0" applyNumberFormat="1" applyFont="1" applyFill="1" applyAlignment="1">
      <alignment horizontal="center" vertical="center"/>
    </xf>
    <xf numFmtId="3" fontId="7" fillId="5" borderId="0" xfId="0" applyNumberFormat="1" applyFont="1" applyFill="1" applyAlignment="1">
      <alignment horizontal="center" vertical="center"/>
    </xf>
    <xf numFmtId="0" fontId="0" fillId="5" borderId="0" xfId="0" applyFill="1" applyAlignment="1">
      <alignment vertical="center"/>
    </xf>
    <xf numFmtId="3" fontId="11" fillId="5" borderId="0" xfId="0" applyNumberFormat="1" applyFont="1" applyFill="1" applyAlignment="1">
      <alignment horizontal="center" vertical="center"/>
    </xf>
    <xf numFmtId="164" fontId="10" fillId="6" borderId="0" xfId="0" applyNumberFormat="1" applyFont="1" applyFill="1" applyAlignment="1">
      <alignment horizontal="center" vertical="center"/>
    </xf>
    <xf numFmtId="0" fontId="0" fillId="3" borderId="0" xfId="0" applyFill="1"/>
    <xf numFmtId="0" fontId="7" fillId="3" borderId="0" xfId="0" applyFont="1" applyFill="1"/>
    <xf numFmtId="0" fontId="6" fillId="3" borderId="0" xfId="0" applyFont="1" applyFill="1"/>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4" fillId="0" borderId="0" xfId="0" applyFont="1"/>
    <xf numFmtId="0" fontId="2" fillId="6" borderId="0" xfId="0" applyFont="1" applyFill="1" applyAlignment="1">
      <alignment horizontal="center" vertical="center"/>
    </xf>
    <xf numFmtId="0" fontId="4" fillId="3" borderId="0" xfId="0" applyFont="1" applyFill="1"/>
    <xf numFmtId="0" fontId="2" fillId="6" borderId="0" xfId="0" applyFont="1" applyFill="1" applyAlignment="1">
      <alignment horizontal="center"/>
    </xf>
    <xf numFmtId="3" fontId="2" fillId="0" borderId="0" xfId="0" applyNumberFormat="1" applyFont="1" applyAlignment="1">
      <alignment horizontal="center" vertical="center"/>
    </xf>
    <xf numFmtId="0" fontId="13" fillId="3" borderId="0" xfId="0" applyFont="1" applyFill="1" applyAlignment="1">
      <alignment vertical="center"/>
    </xf>
    <xf numFmtId="0" fontId="13" fillId="5" borderId="0" xfId="0" applyFont="1" applyFill="1" applyAlignment="1">
      <alignment vertical="center"/>
    </xf>
    <xf numFmtId="3" fontId="3" fillId="7" borderId="0" xfId="0" applyNumberFormat="1" applyFont="1" applyFill="1" applyAlignment="1">
      <alignment horizontal="center" vertical="center"/>
    </xf>
    <xf numFmtId="0" fontId="0" fillId="0" borderId="0" xfId="0" quotePrefix="1" applyAlignment="1">
      <alignment horizontal="left" vertical="center" wrapText="1"/>
    </xf>
    <xf numFmtId="0" fontId="0" fillId="0" borderId="0" xfId="0" applyAlignment="1">
      <alignment horizontal="left" vertical="center" wrapText="1"/>
    </xf>
    <xf numFmtId="3" fontId="3" fillId="7" borderId="0" xfId="0" applyNumberFormat="1" applyFont="1" applyFill="1" applyAlignment="1">
      <alignment horizontal="center" vertical="center"/>
    </xf>
    <xf numFmtId="0" fontId="0" fillId="3" borderId="0" xfId="0" applyFill="1" applyAlignment="1">
      <alignment horizontal="left" vertical="center" wrapText="1"/>
    </xf>
    <xf numFmtId="0" fontId="2" fillId="8" borderId="0" xfId="0" applyFont="1" applyFill="1" applyAlignment="1">
      <alignment horizontal="center"/>
    </xf>
    <xf numFmtId="0" fontId="2" fillId="5" borderId="0" xfId="0" applyFont="1" applyFill="1" applyAlignment="1">
      <alignment horizontal="center"/>
    </xf>
    <xf numFmtId="0" fontId="2" fillId="3" borderId="0" xfId="0" applyFont="1" applyFill="1" applyAlignment="1">
      <alignment horizontal="center" vertical="center"/>
    </xf>
    <xf numFmtId="0" fontId="2" fillId="6" borderId="0" xfId="0" applyFont="1" applyFill="1" applyAlignment="1">
      <alignment horizontal="center" vertical="center"/>
    </xf>
    <xf numFmtId="0" fontId="12" fillId="0" borderId="0" xfId="0" applyFont="1" applyAlignment="1">
      <alignment horizontal="left" vertical="top" wrapText="1"/>
    </xf>
    <xf numFmtId="0" fontId="7" fillId="5" borderId="0" xfId="0" applyFont="1" applyFill="1" applyAlignment="1">
      <alignment horizontal="center" vertical="center"/>
    </xf>
    <xf numFmtId="0" fontId="6" fillId="6" borderId="0" xfId="0" applyFont="1" applyFill="1" applyAlignment="1">
      <alignment horizontal="center" vertical="center"/>
    </xf>
    <xf numFmtId="0" fontId="6" fillId="0" borderId="0" xfId="0" applyFont="1" applyAlignment="1">
      <alignment horizontal="center" vertical="center"/>
    </xf>
    <xf numFmtId="0" fontId="6" fillId="3" borderId="0" xfId="0" applyFont="1" applyFill="1" applyAlignment="1">
      <alignment horizontal="center" vertical="center"/>
    </xf>
    <xf numFmtId="0" fontId="6" fillId="9" borderId="0" xfId="0" applyFont="1" applyFill="1" applyAlignment="1">
      <alignment horizontal="center" vertical="center"/>
    </xf>
    <xf numFmtId="0" fontId="6" fillId="5" borderId="0" xfId="0" applyFont="1" applyFill="1" applyAlignment="1">
      <alignment horizontal="center" vertical="center"/>
    </xf>
    <xf numFmtId="0" fontId="4" fillId="0" borderId="5" xfId="0" applyFont="1" applyBorder="1" applyAlignment="1">
      <alignment horizontal="center"/>
    </xf>
    <xf numFmtId="0" fontId="13" fillId="0" borderId="0" xfId="0" applyFont="1" applyAlignment="1">
      <alignment horizontal="left" vertical="center" wrapText="1"/>
    </xf>
  </cellXfs>
  <cellStyles count="1">
    <cellStyle name="Standard" xfId="0" builtinId="0"/>
  </cellStyles>
  <dxfs count="0"/>
  <tableStyles count="0" defaultTableStyle="TableStyleMedium9" defaultPivotStyle="PivotStyleLight16"/>
  <colors>
    <mruColors>
      <color rgb="FFFEE7A8"/>
      <color rgb="FFFEF2D2"/>
      <color rgb="FFFDE295"/>
      <color rgb="FFFEEBB4"/>
      <color rgb="FFFDD973"/>
      <color rgb="FFFF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28</xdr:col>
      <xdr:colOff>152401</xdr:colOff>
      <xdr:row>1</xdr:row>
      <xdr:rowOff>41153</xdr:rowOff>
    </xdr:from>
    <xdr:to>
      <xdr:col>30</xdr:col>
      <xdr:colOff>723901</xdr:colOff>
      <xdr:row>4</xdr:row>
      <xdr:rowOff>393957</xdr:rowOff>
    </xdr:to>
    <xdr:pic>
      <xdr:nvPicPr>
        <xdr:cNvPr id="3" name="Grafik 2">
          <a:extLst>
            <a:ext uri="{FF2B5EF4-FFF2-40B4-BE49-F238E27FC236}">
              <a16:creationId xmlns:a16="http://schemas.microsoft.com/office/drawing/2014/main" id="{8C8BB1E4-8B2C-6E33-3178-19A8E98260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5801" y="422153"/>
          <a:ext cx="2095500" cy="971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84BB-9E17-44D3-8714-157E9D214427}">
  <dimension ref="B2:AE29"/>
  <sheetViews>
    <sheetView showGridLines="0" tabSelected="1" workbookViewId="0">
      <selection activeCell="D14" sqref="D14"/>
    </sheetView>
  </sheetViews>
  <sheetFormatPr baseColWidth="10" defaultColWidth="11.42578125" defaultRowHeight="15" x14ac:dyDescent="0.25"/>
  <cols>
    <col min="1" max="1" width="1.85546875" customWidth="1"/>
    <col min="2" max="2" width="5.5703125" customWidth="1"/>
    <col min="3" max="3" width="1.7109375" customWidth="1"/>
    <col min="5" max="6" width="0.85546875" customWidth="1"/>
    <col min="7" max="7" width="7.28515625" customWidth="1"/>
    <col min="8" max="8" width="1.7109375" customWidth="1"/>
    <col min="9" max="9" width="7.28515625" customWidth="1"/>
    <col min="10" max="11" width="0.85546875" customWidth="1"/>
    <col min="12" max="12" width="7.28515625" customWidth="1"/>
    <col min="13" max="13" width="1.7109375" customWidth="1"/>
    <col min="14" max="14" width="7.28515625" customWidth="1"/>
    <col min="15" max="16" width="1.7109375" customWidth="1"/>
    <col min="17" max="17" width="10.140625" customWidth="1"/>
    <col min="18" max="18" width="1.7109375" customWidth="1"/>
    <col min="19" max="19" width="12" customWidth="1"/>
    <col min="21" max="21" width="5.7109375" customWidth="1"/>
    <col min="22" max="22" width="2" customWidth="1"/>
  </cols>
  <sheetData>
    <row r="2" spans="2:31" ht="18.75" x14ac:dyDescent="0.3">
      <c r="B2" s="51" t="s">
        <v>0</v>
      </c>
    </row>
    <row r="4" spans="2:31" x14ac:dyDescent="0.25">
      <c r="B4" s="85" t="s">
        <v>1</v>
      </c>
      <c r="C4" s="78"/>
      <c r="D4" s="78"/>
      <c r="E4" s="78"/>
      <c r="F4" s="78"/>
      <c r="G4" s="78"/>
      <c r="H4" s="78"/>
      <c r="I4" s="78"/>
      <c r="J4" s="78"/>
      <c r="K4" s="78"/>
      <c r="L4" s="78"/>
      <c r="M4" s="78"/>
      <c r="N4" s="78"/>
      <c r="O4" s="78"/>
      <c r="P4" s="78"/>
      <c r="Q4" s="78"/>
      <c r="R4" s="78"/>
      <c r="S4" s="78"/>
      <c r="U4" s="83"/>
    </row>
    <row r="5" spans="2:31" ht="93.75" customHeight="1" x14ac:dyDescent="0.25">
      <c r="B5" s="94" t="s">
        <v>2</v>
      </c>
      <c r="C5" s="94"/>
      <c r="D5" s="94"/>
      <c r="E5" s="94"/>
      <c r="F5" s="94"/>
      <c r="G5" s="94"/>
      <c r="H5" s="94"/>
      <c r="I5" s="94"/>
      <c r="J5" s="94"/>
      <c r="K5" s="94"/>
      <c r="L5" s="94"/>
      <c r="M5" s="94"/>
      <c r="N5" s="94"/>
      <c r="O5" s="94"/>
      <c r="P5" s="94"/>
      <c r="Q5" s="94"/>
      <c r="R5" s="94"/>
      <c r="S5" s="94"/>
      <c r="U5" s="91"/>
      <c r="V5" s="92"/>
      <c r="W5" s="92"/>
      <c r="X5" s="92"/>
      <c r="Y5" s="92"/>
      <c r="Z5" s="92"/>
      <c r="AA5" s="92"/>
      <c r="AB5" s="92"/>
    </row>
    <row r="7" spans="2:31" ht="15.75" x14ac:dyDescent="0.25">
      <c r="B7" s="30" t="s">
        <v>3</v>
      </c>
      <c r="F7" s="30"/>
      <c r="G7" s="30"/>
      <c r="H7" s="30"/>
      <c r="I7" s="30"/>
      <c r="J7" s="30"/>
      <c r="K7" s="30"/>
      <c r="L7" s="30"/>
      <c r="M7" s="30"/>
      <c r="N7" s="30"/>
      <c r="O7" s="30"/>
      <c r="P7" s="30"/>
      <c r="Q7" s="30"/>
      <c r="R7" s="30"/>
      <c r="S7" s="30"/>
      <c r="T7" s="30"/>
      <c r="U7" s="83" t="s">
        <v>4</v>
      </c>
    </row>
    <row r="8" spans="2:31" ht="8.1" customHeight="1" x14ac:dyDescent="0.25">
      <c r="B8" s="31"/>
      <c r="C8" s="31"/>
      <c r="D8" s="32"/>
      <c r="E8" s="32"/>
      <c r="F8" s="32"/>
      <c r="G8" s="32"/>
      <c r="H8" s="32"/>
      <c r="I8" s="32"/>
      <c r="J8" s="32"/>
      <c r="K8" s="32"/>
      <c r="L8" s="32"/>
      <c r="M8" s="32"/>
      <c r="N8" s="32"/>
      <c r="O8" s="32"/>
      <c r="P8" s="32"/>
      <c r="Q8" s="32"/>
      <c r="R8" s="32"/>
      <c r="S8" s="32"/>
      <c r="T8" s="33"/>
      <c r="U8" s="31"/>
      <c r="V8" s="31"/>
      <c r="W8" s="31"/>
      <c r="X8" s="31"/>
      <c r="Y8" s="31"/>
      <c r="Z8" s="31"/>
      <c r="AA8" s="31"/>
      <c r="AB8" s="31"/>
      <c r="AC8" s="31"/>
      <c r="AD8" s="31"/>
      <c r="AE8" s="31"/>
    </row>
    <row r="9" spans="2:31" ht="8.1" customHeight="1" x14ac:dyDescent="0.25">
      <c r="D9" s="34"/>
      <c r="E9" s="34"/>
      <c r="F9" s="34"/>
      <c r="G9" s="34"/>
      <c r="H9" s="34"/>
      <c r="I9" s="33"/>
      <c r="J9" s="33"/>
      <c r="K9" s="34"/>
      <c r="L9" s="33"/>
      <c r="M9" s="34"/>
      <c r="N9" s="33"/>
      <c r="O9" s="33"/>
      <c r="P9" s="34"/>
      <c r="Q9" s="34"/>
      <c r="R9" s="33"/>
      <c r="S9" s="34"/>
      <c r="T9" s="33"/>
    </row>
    <row r="10" spans="2:31" ht="15.75" customHeight="1" x14ac:dyDescent="0.25">
      <c r="B10" s="97" t="s">
        <v>5</v>
      </c>
      <c r="C10" s="54"/>
      <c r="D10" s="95" t="s">
        <v>6</v>
      </c>
      <c r="E10" s="95"/>
      <c r="F10" s="95"/>
      <c r="G10" s="95"/>
      <c r="H10" s="95"/>
      <c r="I10" s="95"/>
      <c r="J10" s="95"/>
      <c r="K10" s="95"/>
      <c r="L10" s="95"/>
      <c r="M10" s="95"/>
      <c r="N10" s="95"/>
      <c r="O10" s="55"/>
      <c r="P10" s="56"/>
      <c r="Q10" s="96" t="s">
        <v>7</v>
      </c>
      <c r="R10" s="96"/>
      <c r="S10" s="96"/>
      <c r="T10" s="33"/>
      <c r="U10" s="79" t="s">
        <v>8</v>
      </c>
      <c r="V10" s="80"/>
      <c r="W10" s="80" t="s">
        <v>9</v>
      </c>
      <c r="X10" s="80"/>
      <c r="Y10" s="80"/>
      <c r="Z10" s="78"/>
      <c r="AA10" s="78"/>
      <c r="AB10" s="78"/>
      <c r="AC10" s="78"/>
      <c r="AD10" s="78"/>
      <c r="AE10" s="78"/>
    </row>
    <row r="11" spans="2:31" ht="8.1" customHeight="1" x14ac:dyDescent="0.25">
      <c r="B11" s="97"/>
      <c r="C11" s="54"/>
      <c r="D11" s="57"/>
      <c r="E11" s="57"/>
      <c r="F11" s="57"/>
      <c r="G11" s="57"/>
      <c r="H11" s="57"/>
      <c r="I11" s="55"/>
      <c r="J11" s="55"/>
      <c r="K11" s="57"/>
      <c r="L11" s="55"/>
      <c r="M11" s="57"/>
      <c r="N11" s="55"/>
      <c r="O11" s="55"/>
      <c r="P11" s="56"/>
      <c r="Q11" s="57"/>
      <c r="R11" s="55"/>
      <c r="S11" s="57"/>
      <c r="T11" s="33"/>
      <c r="U11" s="79"/>
      <c r="V11" s="80"/>
      <c r="W11" s="80"/>
      <c r="X11" s="80"/>
      <c r="Y11" s="80"/>
      <c r="Z11" s="78"/>
      <c r="AA11" s="78"/>
      <c r="AB11" s="78"/>
      <c r="AC11" s="78"/>
      <c r="AD11" s="78"/>
      <c r="AE11" s="78"/>
    </row>
    <row r="12" spans="2:31" ht="15.75" x14ac:dyDescent="0.25">
      <c r="B12" s="97"/>
      <c r="C12" s="54"/>
      <c r="D12" s="42" t="s">
        <v>10</v>
      </c>
      <c r="E12" s="35"/>
      <c r="F12" s="36"/>
      <c r="G12" s="42" t="s">
        <v>11</v>
      </c>
      <c r="H12" s="35"/>
      <c r="I12" s="42" t="s">
        <v>12</v>
      </c>
      <c r="J12" s="35"/>
      <c r="K12" s="36"/>
      <c r="L12" s="42" t="s">
        <v>13</v>
      </c>
      <c r="M12" s="35"/>
      <c r="N12" s="42" t="s">
        <v>14</v>
      </c>
      <c r="O12" s="35"/>
      <c r="P12" s="36"/>
      <c r="Q12" s="69" t="s">
        <v>15</v>
      </c>
      <c r="R12" s="37"/>
      <c r="S12" s="42" t="s">
        <v>16</v>
      </c>
      <c r="T12" s="33"/>
      <c r="U12" s="81" t="s">
        <v>17</v>
      </c>
      <c r="V12" s="80"/>
      <c r="W12" s="80" t="s">
        <v>45</v>
      </c>
      <c r="X12" s="80"/>
      <c r="Y12" s="80"/>
      <c r="Z12" s="80"/>
      <c r="AA12" s="78"/>
      <c r="AB12" s="78"/>
      <c r="AC12" s="78"/>
      <c r="AD12" s="78"/>
      <c r="AE12" s="78"/>
    </row>
    <row r="13" spans="2:31" ht="8.1" customHeight="1" x14ac:dyDescent="0.25">
      <c r="B13" s="54"/>
      <c r="C13" s="54"/>
      <c r="D13" s="37"/>
      <c r="E13" s="37"/>
      <c r="F13" s="58"/>
      <c r="G13" s="37"/>
      <c r="H13" s="37"/>
      <c r="I13" s="37"/>
      <c r="J13" s="37"/>
      <c r="K13" s="58"/>
      <c r="L13" s="37"/>
      <c r="M13" s="37"/>
      <c r="N13" s="37"/>
      <c r="O13" s="37"/>
      <c r="P13" s="58"/>
      <c r="Q13" s="37"/>
      <c r="R13" s="37"/>
      <c r="S13" s="37"/>
      <c r="T13" s="33"/>
      <c r="U13" s="79"/>
      <c r="V13" s="80"/>
      <c r="W13" s="80"/>
      <c r="X13" s="80"/>
      <c r="Y13" s="80"/>
      <c r="Z13" s="80"/>
      <c r="AA13" s="78"/>
      <c r="AB13" s="78"/>
      <c r="AC13" s="78"/>
      <c r="AD13" s="78"/>
      <c r="AE13" s="78"/>
    </row>
    <row r="14" spans="2:31" ht="15.75" customHeight="1" x14ac:dyDescent="0.25">
      <c r="B14" s="40">
        <v>1</v>
      </c>
      <c r="C14" s="54"/>
      <c r="D14" s="59"/>
      <c r="E14" s="87"/>
      <c r="F14" s="58"/>
      <c r="G14" s="29"/>
      <c r="H14" s="37"/>
      <c r="I14" s="70"/>
      <c r="J14" s="71"/>
      <c r="K14" s="58"/>
      <c r="L14" s="86" t="str">
        <f>IF(G14&lt;&gt;"",100-G14,"-")</f>
        <v>-</v>
      </c>
      <c r="M14" s="37"/>
      <c r="N14" s="70"/>
      <c r="O14" s="37"/>
      <c r="P14" s="58"/>
      <c r="Q14" s="72" t="str">
        <f>IF(AND(ISNUMBER(D14),ISNUMBER(G14),ISNUMBER(I14),ISNUMBER(L14),ISNUMBER(N14)),(G14*I14+L14*N14)/100,"-")</f>
        <v>-</v>
      </c>
      <c r="R14" s="37"/>
      <c r="S14" s="43" t="str">
        <f>IF(AND(ISNUMBER(D14),ISNUMBER(G14),ISNUMBER(I14),ISNUMBER(L14),ISNUMBER(N14)),(1/(1+Q14/100)^1)*D14,"-")</f>
        <v>-</v>
      </c>
      <c r="T14" s="33"/>
      <c r="U14" s="81" t="s">
        <v>18</v>
      </c>
      <c r="V14" s="80"/>
      <c r="W14" s="80" t="s">
        <v>19</v>
      </c>
      <c r="X14" s="80"/>
      <c r="Y14" s="80"/>
      <c r="Z14" s="80"/>
      <c r="AA14" s="78"/>
      <c r="AB14" s="78"/>
      <c r="AC14" s="78"/>
      <c r="AD14" s="78"/>
      <c r="AE14" s="78"/>
    </row>
    <row r="15" spans="2:31" ht="8.1" customHeight="1" x14ac:dyDescent="0.25">
      <c r="B15" s="41"/>
      <c r="C15" s="54"/>
      <c r="D15" s="37"/>
      <c r="E15" s="37"/>
      <c r="F15" s="58"/>
      <c r="G15" s="37"/>
      <c r="H15" s="37"/>
      <c r="I15" s="71"/>
      <c r="J15" s="71"/>
      <c r="K15" s="58"/>
      <c r="L15" s="37"/>
      <c r="M15" s="37"/>
      <c r="N15" s="71"/>
      <c r="O15" s="37"/>
      <c r="P15" s="58"/>
      <c r="Q15" s="71"/>
      <c r="R15" s="37"/>
      <c r="S15" s="37"/>
      <c r="T15" s="33"/>
      <c r="U15" s="79"/>
      <c r="V15" s="80"/>
      <c r="W15" s="80"/>
      <c r="X15" s="80"/>
      <c r="Y15" s="80"/>
      <c r="Z15" s="80"/>
      <c r="AA15" s="78"/>
      <c r="AB15" s="78"/>
      <c r="AC15" s="78"/>
      <c r="AD15" s="78"/>
      <c r="AE15" s="78"/>
    </row>
    <row r="16" spans="2:31" ht="15.75" x14ac:dyDescent="0.25">
      <c r="B16" s="40">
        <v>2</v>
      </c>
      <c r="C16" s="54"/>
      <c r="D16" s="59"/>
      <c r="E16" s="87"/>
      <c r="F16" s="58"/>
      <c r="G16" s="29"/>
      <c r="H16" s="37"/>
      <c r="I16" s="70"/>
      <c r="J16" s="71"/>
      <c r="K16" s="58"/>
      <c r="L16" s="84" t="str">
        <f>IF(G16&lt;&gt;"",100-G16,"-")</f>
        <v>-</v>
      </c>
      <c r="M16" s="37"/>
      <c r="N16" s="70"/>
      <c r="O16" s="37"/>
      <c r="P16" s="58"/>
      <c r="Q16" s="72" t="str">
        <f>IF(AND(ISNUMBER(D16),ISNUMBER(G16),ISNUMBER(I16),ISNUMBER(L16),ISNUMBER(N16)),(G16*I16+L16*N16)/100,"-")</f>
        <v>-</v>
      </c>
      <c r="R16" s="37"/>
      <c r="S16" s="43" t="str">
        <f>IF(AND(ISNUMBER(D16),ISNUMBER(G16),ISNUMBER(I16),ISNUMBER(L16),ISNUMBER(N16)),(1/(1+Q16/100)^2)*D16,"-")</f>
        <v>-</v>
      </c>
      <c r="T16" s="33"/>
      <c r="U16" s="81" t="s">
        <v>20</v>
      </c>
      <c r="V16" s="80"/>
      <c r="W16" s="80" t="s">
        <v>46</v>
      </c>
      <c r="X16" s="80"/>
      <c r="Y16" s="80"/>
      <c r="Z16" s="80"/>
      <c r="AA16" s="78"/>
      <c r="AB16" s="78"/>
      <c r="AC16" s="78"/>
      <c r="AD16" s="78"/>
      <c r="AE16" s="78"/>
    </row>
    <row r="17" spans="2:31" ht="8.1" customHeight="1" x14ac:dyDescent="0.25">
      <c r="B17" s="41"/>
      <c r="C17" s="54"/>
      <c r="D17" s="37"/>
      <c r="E17" s="37"/>
      <c r="F17" s="58"/>
      <c r="G17" s="37"/>
      <c r="H17" s="37"/>
      <c r="I17" s="71"/>
      <c r="J17" s="71"/>
      <c r="K17" s="58"/>
      <c r="L17" s="37"/>
      <c r="M17" s="37"/>
      <c r="N17" s="71"/>
      <c r="O17" s="37"/>
      <c r="P17" s="58"/>
      <c r="Q17" s="71"/>
      <c r="R17" s="37"/>
      <c r="S17" s="37"/>
      <c r="T17" s="33"/>
      <c r="U17" s="79"/>
      <c r="V17" s="80"/>
      <c r="W17" s="80"/>
      <c r="X17" s="80"/>
      <c r="Y17" s="80"/>
      <c r="Z17" s="80"/>
      <c r="AA17" s="78"/>
      <c r="AB17" s="78"/>
      <c r="AC17" s="78"/>
      <c r="AD17" s="78"/>
      <c r="AE17" s="78"/>
    </row>
    <row r="18" spans="2:31" ht="15.75" x14ac:dyDescent="0.25">
      <c r="B18" s="40">
        <v>3</v>
      </c>
      <c r="C18" s="54"/>
      <c r="D18" s="59"/>
      <c r="E18" s="87"/>
      <c r="F18" s="58"/>
      <c r="G18" s="29"/>
      <c r="H18" s="37"/>
      <c r="I18" s="70"/>
      <c r="J18" s="71"/>
      <c r="K18" s="58"/>
      <c r="L18" s="84" t="str">
        <f>IF(G18&lt;&gt;"",100-G18,"-")</f>
        <v>-</v>
      </c>
      <c r="M18" s="37"/>
      <c r="N18" s="70"/>
      <c r="O18" s="37"/>
      <c r="P18" s="58"/>
      <c r="Q18" s="72" t="str">
        <f>IF(AND(ISNUMBER(D18),ISNUMBER(G18),ISNUMBER(I18),ISNUMBER(L18),ISNUMBER(N18)),(G18*I18+L18*N18)/100,"-")</f>
        <v>-</v>
      </c>
      <c r="R18" s="37"/>
      <c r="S18" s="43" t="str">
        <f>IF(AND(ISNUMBER(D18),ISNUMBER(G18),ISNUMBER(I18),ISNUMBER(L18),ISNUMBER(N18)),(1/(1+Q18/100)^3)*D18,"-")</f>
        <v>-</v>
      </c>
      <c r="T18" s="33"/>
      <c r="U18" s="81" t="s">
        <v>21</v>
      </c>
      <c r="V18" s="80"/>
      <c r="W18" s="80" t="s">
        <v>22</v>
      </c>
      <c r="X18" s="80"/>
      <c r="Y18" s="80"/>
      <c r="Z18" s="80"/>
      <c r="AA18" s="78"/>
      <c r="AB18" s="78"/>
      <c r="AC18" s="78"/>
      <c r="AD18" s="78"/>
      <c r="AE18" s="78"/>
    </row>
    <row r="19" spans="2:31" ht="8.1" customHeight="1" x14ac:dyDescent="0.25">
      <c r="B19" s="41"/>
      <c r="C19" s="54"/>
      <c r="D19" s="37"/>
      <c r="E19" s="37"/>
      <c r="F19" s="58"/>
      <c r="G19" s="37"/>
      <c r="H19" s="37"/>
      <c r="I19" s="71"/>
      <c r="J19" s="71"/>
      <c r="K19" s="58"/>
      <c r="L19" s="37"/>
      <c r="M19" s="37"/>
      <c r="N19" s="71"/>
      <c r="O19" s="37"/>
      <c r="P19" s="58"/>
      <c r="Q19" s="71"/>
      <c r="R19" s="37"/>
      <c r="S19" s="37"/>
      <c r="T19" s="33"/>
      <c r="U19" s="79"/>
      <c r="V19" s="80"/>
      <c r="W19" s="80"/>
      <c r="X19" s="80"/>
      <c r="Y19" s="80"/>
      <c r="Z19" s="80"/>
      <c r="AA19" s="78"/>
      <c r="AB19" s="78"/>
      <c r="AC19" s="78"/>
      <c r="AD19" s="78"/>
      <c r="AE19" s="78"/>
    </row>
    <row r="20" spans="2:31" ht="15.75" x14ac:dyDescent="0.25">
      <c r="B20" s="40">
        <v>4</v>
      </c>
      <c r="C20" s="54"/>
      <c r="D20" s="59"/>
      <c r="E20" s="87"/>
      <c r="F20" s="58"/>
      <c r="G20" s="29"/>
      <c r="H20" s="37"/>
      <c r="I20" s="70"/>
      <c r="J20" s="71"/>
      <c r="K20" s="58"/>
      <c r="L20" s="84" t="str">
        <f>IF(G20&lt;&gt;"",100-G20,"-")</f>
        <v>-</v>
      </c>
      <c r="M20" s="37"/>
      <c r="N20" s="70"/>
      <c r="O20" s="37"/>
      <c r="P20" s="58"/>
      <c r="Q20" s="72" t="str">
        <f>IF(AND(ISNUMBER(D20),ISNUMBER(G20),ISNUMBER(I20),ISNUMBER(L20),ISNUMBER(N20)),(G20*I20+L20*N20)/100,"-")</f>
        <v>-</v>
      </c>
      <c r="R20" s="37"/>
      <c r="S20" s="43" t="str">
        <f>IF(AND(ISNUMBER(D20),ISNUMBER(G20),ISNUMBER(I20),ISNUMBER(L20),ISNUMBER(N20)),(1/(1+Q20/100)^4)*D20,"-")</f>
        <v>-</v>
      </c>
      <c r="T20" s="33"/>
      <c r="U20" s="82" t="s">
        <v>23</v>
      </c>
      <c r="V20" s="80"/>
      <c r="W20" s="80" t="s">
        <v>24</v>
      </c>
      <c r="X20" s="80"/>
      <c r="Y20" s="80"/>
      <c r="Z20" s="80"/>
      <c r="AA20" s="78"/>
      <c r="AB20" s="78"/>
      <c r="AC20" s="78"/>
      <c r="AD20" s="78"/>
      <c r="AE20" s="78"/>
    </row>
    <row r="21" spans="2:31" ht="8.1" customHeight="1" x14ac:dyDescent="0.25">
      <c r="B21" s="41"/>
      <c r="C21" s="54"/>
      <c r="D21" s="37"/>
      <c r="E21" s="37"/>
      <c r="F21" s="58"/>
      <c r="G21" s="37"/>
      <c r="H21" s="37"/>
      <c r="I21" s="71"/>
      <c r="J21" s="71"/>
      <c r="K21" s="58"/>
      <c r="L21" s="37"/>
      <c r="M21" s="37"/>
      <c r="N21" s="71"/>
      <c r="O21" s="37"/>
      <c r="P21" s="58"/>
      <c r="Q21" s="71"/>
      <c r="R21" s="37"/>
      <c r="S21" s="37"/>
      <c r="T21" s="33"/>
      <c r="U21" s="79"/>
      <c r="V21" s="80"/>
      <c r="W21" s="80"/>
      <c r="X21" s="80"/>
      <c r="Y21" s="80"/>
      <c r="Z21" s="80"/>
      <c r="AA21" s="78"/>
      <c r="AB21" s="78"/>
      <c r="AC21" s="78"/>
      <c r="AD21" s="78"/>
      <c r="AE21" s="78"/>
    </row>
    <row r="22" spans="2:31" ht="15.75" x14ac:dyDescent="0.25">
      <c r="B22" s="40">
        <v>5</v>
      </c>
      <c r="C22" s="54"/>
      <c r="D22" s="59"/>
      <c r="E22" s="87"/>
      <c r="F22" s="58"/>
      <c r="G22" s="29"/>
      <c r="H22" s="37"/>
      <c r="I22" s="70"/>
      <c r="J22" s="71"/>
      <c r="K22" s="58"/>
      <c r="L22" s="84" t="str">
        <f>IF(G22&lt;&gt;"",100-G22,"-")</f>
        <v>-</v>
      </c>
      <c r="M22" s="37"/>
      <c r="N22" s="70"/>
      <c r="O22" s="37"/>
      <c r="P22" s="58"/>
      <c r="Q22" s="72" t="str">
        <f>IF(AND(ISNUMBER(D22),ISNUMBER(G22),ISNUMBER(I22),ISNUMBER(L22),ISNUMBER(N22)),(G22*I22+L22*N22)/100,"-")</f>
        <v>-</v>
      </c>
      <c r="R22" s="37"/>
      <c r="S22" s="43" t="str">
        <f>IF(AND(ISNUMBER(D22),ISNUMBER(G22),ISNUMBER(I22),ISNUMBER(L22),ISNUMBER(N22)),(1/(1+Q22/100)^5)*D22,"-")</f>
        <v>-</v>
      </c>
      <c r="T22" s="33"/>
      <c r="U22" s="81" t="s">
        <v>25</v>
      </c>
      <c r="V22" s="80"/>
      <c r="W22" s="28" t="s">
        <v>26</v>
      </c>
      <c r="X22" s="80"/>
      <c r="Y22" s="80"/>
      <c r="Z22" s="80"/>
      <c r="AA22" s="78"/>
      <c r="AB22" s="78"/>
      <c r="AC22" s="78"/>
      <c r="AD22" s="78"/>
      <c r="AE22" s="78"/>
    </row>
    <row r="23" spans="2:31" ht="8.1" customHeight="1" x14ac:dyDescent="0.25">
      <c r="B23" s="60"/>
      <c r="C23" s="60"/>
      <c r="D23" s="38"/>
      <c r="E23" s="38"/>
      <c r="F23" s="38"/>
      <c r="G23" s="38"/>
      <c r="H23" s="38"/>
      <c r="I23" s="38"/>
      <c r="J23" s="38"/>
      <c r="K23" s="38"/>
      <c r="L23" s="38"/>
      <c r="M23" s="38"/>
      <c r="N23" s="38"/>
      <c r="O23" s="38"/>
      <c r="P23" s="38"/>
      <c r="Q23" s="38"/>
      <c r="R23" s="38"/>
      <c r="S23" s="38"/>
      <c r="T23" s="33"/>
      <c r="U23" s="31"/>
      <c r="V23" s="31"/>
      <c r="W23" s="31"/>
      <c r="X23" s="31"/>
      <c r="Y23" s="31"/>
      <c r="Z23" s="3"/>
      <c r="AA23" s="31"/>
      <c r="AB23" s="31"/>
      <c r="AC23" s="31"/>
      <c r="AD23" s="31"/>
      <c r="AE23" s="31"/>
    </row>
    <row r="24" spans="2:31" ht="8.1" customHeight="1" x14ac:dyDescent="0.25">
      <c r="B24" s="54"/>
      <c r="C24" s="54"/>
      <c r="D24" s="39"/>
      <c r="E24" s="39"/>
      <c r="F24" s="39"/>
      <c r="G24" s="39"/>
      <c r="H24" s="39"/>
      <c r="I24" s="39"/>
      <c r="J24" s="39"/>
      <c r="K24" s="39"/>
      <c r="L24" s="39"/>
      <c r="M24" s="39"/>
      <c r="N24" s="39"/>
      <c r="O24" s="39"/>
      <c r="P24" s="39"/>
      <c r="Q24" s="39"/>
      <c r="R24" s="37"/>
      <c r="S24" s="37"/>
      <c r="T24" s="33"/>
      <c r="Z24" s="2"/>
    </row>
    <row r="25" spans="2:31" ht="15.75" x14ac:dyDescent="0.25">
      <c r="B25" s="98" t="s">
        <v>27</v>
      </c>
      <c r="C25" s="98"/>
      <c r="D25" s="98"/>
      <c r="E25" s="98"/>
      <c r="F25" s="98"/>
      <c r="G25" s="98"/>
      <c r="H25" s="98"/>
      <c r="I25" s="98"/>
      <c r="J25" s="98"/>
      <c r="K25" s="98"/>
      <c r="L25" s="98"/>
      <c r="M25" s="98"/>
      <c r="N25" s="98"/>
      <c r="O25" s="37"/>
      <c r="P25" s="37"/>
      <c r="Q25" s="72" t="str">
        <f>IF(ISNUMBER(Q22),Q22,"")</f>
        <v/>
      </c>
      <c r="R25" s="37"/>
      <c r="S25" s="43" t="str">
        <f>IF(NOT(ISNUMBER(Q25)),"", D22/(Q25/100)*(1/(1+(Q25/100))^5))</f>
        <v/>
      </c>
      <c r="T25" s="33"/>
      <c r="U25" s="99" t="s">
        <v>48</v>
      </c>
      <c r="V25" s="99"/>
      <c r="W25" s="99"/>
      <c r="X25" s="99"/>
      <c r="Y25" s="99"/>
      <c r="Z25" s="99"/>
      <c r="AA25" s="99"/>
      <c r="AB25" s="99"/>
      <c r="AC25" s="99"/>
      <c r="AD25" s="99"/>
      <c r="AE25" s="99"/>
    </row>
    <row r="26" spans="2:31" ht="8.1" customHeight="1" x14ac:dyDescent="0.25">
      <c r="B26" s="61"/>
      <c r="C26" s="61"/>
      <c r="D26" s="53"/>
      <c r="E26" s="53"/>
      <c r="F26" s="53"/>
      <c r="G26" s="53"/>
      <c r="H26" s="53"/>
      <c r="I26" s="53"/>
      <c r="J26" s="53"/>
      <c r="K26" s="53"/>
      <c r="L26" s="53"/>
      <c r="M26" s="53"/>
      <c r="N26" s="53"/>
      <c r="O26" s="53"/>
      <c r="P26" s="53"/>
      <c r="Q26" s="53"/>
      <c r="R26" s="53"/>
      <c r="S26" s="53"/>
      <c r="T26" s="33"/>
      <c r="U26" s="99"/>
      <c r="V26" s="99"/>
      <c r="W26" s="99"/>
      <c r="X26" s="99"/>
      <c r="Y26" s="99"/>
      <c r="Z26" s="99"/>
      <c r="AA26" s="99"/>
      <c r="AB26" s="99"/>
      <c r="AC26" s="99"/>
      <c r="AD26" s="99"/>
      <c r="AE26" s="99"/>
    </row>
    <row r="27" spans="2:31" ht="8.1" customHeight="1" x14ac:dyDescent="0.25">
      <c r="B27" s="54"/>
      <c r="C27" s="54"/>
      <c r="D27" s="37"/>
      <c r="E27" s="37"/>
      <c r="F27" s="37"/>
      <c r="G27" s="37"/>
      <c r="H27" s="37"/>
      <c r="I27" s="37"/>
      <c r="J27" s="37"/>
      <c r="K27" s="37"/>
      <c r="L27" s="37"/>
      <c r="M27" s="37"/>
      <c r="N27" s="37"/>
      <c r="O27" s="37"/>
      <c r="P27" s="37"/>
      <c r="Q27" s="37"/>
      <c r="R27" s="37"/>
      <c r="S27" s="37"/>
      <c r="T27" s="33"/>
      <c r="U27" s="99"/>
      <c r="V27" s="99"/>
      <c r="W27" s="99"/>
      <c r="X27" s="99"/>
      <c r="Y27" s="99"/>
      <c r="Z27" s="99"/>
      <c r="AA27" s="99"/>
      <c r="AB27" s="99"/>
      <c r="AC27" s="99"/>
      <c r="AD27" s="99"/>
      <c r="AE27" s="99"/>
    </row>
    <row r="28" spans="2:31" ht="15.75" x14ac:dyDescent="0.25">
      <c r="B28" s="93" t="s">
        <v>28</v>
      </c>
      <c r="C28" s="93"/>
      <c r="D28" s="93"/>
      <c r="E28" s="93"/>
      <c r="F28" s="93"/>
      <c r="G28" s="93"/>
      <c r="H28" s="93"/>
      <c r="I28" s="93"/>
      <c r="J28" s="93"/>
      <c r="K28" s="93"/>
      <c r="L28" s="93"/>
      <c r="M28" s="93"/>
      <c r="N28" s="93"/>
      <c r="O28" s="37"/>
      <c r="P28" s="37"/>
      <c r="Q28" s="73" t="str">
        <f>IF(ISNUMBER(Q25),Q25,"")</f>
        <v/>
      </c>
      <c r="R28" s="37"/>
      <c r="S28" s="90" t="str">
        <f>IF(SUM(S14:S25)=0,"-",SUM(S14:S25))</f>
        <v>-</v>
      </c>
      <c r="T28" s="33"/>
    </row>
    <row r="29" spans="2:31" ht="8.1" customHeight="1" x14ac:dyDescent="0.25">
      <c r="B29" s="31"/>
      <c r="C29" s="31"/>
      <c r="D29" s="32"/>
      <c r="E29" s="32"/>
      <c r="F29" s="32"/>
      <c r="G29" s="32"/>
      <c r="H29" s="32"/>
      <c r="I29" s="32"/>
      <c r="J29" s="32"/>
      <c r="K29" s="32"/>
      <c r="L29" s="32"/>
      <c r="M29" s="32"/>
      <c r="N29" s="32"/>
      <c r="O29" s="32"/>
      <c r="P29" s="32"/>
      <c r="Q29" s="32"/>
      <c r="R29" s="32"/>
      <c r="S29" s="32"/>
      <c r="T29" s="33"/>
    </row>
  </sheetData>
  <sheetProtection algorithmName="SHA-512" hashValue="qXVr1VRhboiwv7HWwYERVhGqCJA8yjrg6UP1zzZOTw+0HW7ngk8sH99UEmTPMyCw693AGfYQThyzvnm6ze8pBw==" saltValue="Ry4em6MiShVqdPfDc7V9jA==" spinCount="100000" sheet="1" selectLockedCells="1"/>
  <mergeCells count="8">
    <mergeCell ref="U5:AB5"/>
    <mergeCell ref="B28:N28"/>
    <mergeCell ref="B5:S5"/>
    <mergeCell ref="D10:N10"/>
    <mergeCell ref="Q10:S10"/>
    <mergeCell ref="B10:B12"/>
    <mergeCell ref="B25:N25"/>
    <mergeCell ref="U25:AE27"/>
  </mergeCells>
  <dataValidations count="6">
    <dataValidation type="decimal" showInputMessage="1" showErrorMessage="1" error="Saisie de valeur requise" sqref="E22 D16:E16 D18:E18 D20:E20 E14 D14" xr:uid="{A3FB0922-35F6-4FB2-805C-5F58C9B46697}">
      <formula1>-1E+307</formula1>
      <formula2>1E+307</formula2>
    </dataValidation>
    <dataValidation type="decimal" errorStyle="information" allowBlank="1" showInputMessage="1" showErrorMessage="1" errorTitle="Entrée incorrecte" error="Seules les valeurs entre 1 et 100 sont autorisées" sqref="J20 J18 J16 J14 J22" xr:uid="{5900E72A-16E4-4AA8-B9D6-1DF297C75206}">
      <formula1>1</formula1>
      <formula2>100</formula2>
    </dataValidation>
    <dataValidation type="decimal" allowBlank="1" showInputMessage="1" showErrorMessage="1" errorTitle="Entrée incorrecte" error="Seules les valeurs entre 2 et 10 sont autorisées" sqref="I22 I14 I16 I18 I20" xr:uid="{5A7BBCAE-E3BB-41E1-9BF0-02062013A362}">
      <formula1>2</formula1>
      <formula2>10</formula2>
    </dataValidation>
    <dataValidation type="decimal" allowBlank="1" showInputMessage="1" showErrorMessage="1" errorTitle="Entrée incorrecte" error="Seules les valeurs entre 1 et 7 sont autorisées" sqref="N22 N14 N16 N18 N20" xr:uid="{22A46F70-22D7-4E02-9370-119D62145DDD}">
      <formula1>1</formula1>
      <formula2>7</formula2>
    </dataValidation>
    <dataValidation type="custom" allowBlank="1" showInputMessage="1" showErrorMessage="1" error="Saisie de valeur requise._x000a__x000a_Une autre valeur négative n’est pas autorisée si les quatre années précédentes étaient déjà négatives._x000a_" sqref="D22" xr:uid="{22FD02C2-01A4-4277-9616-48E4F533674D}">
      <formula1>AND(ISNUMBER(D22), D22 &gt; -1E+307, D22 &lt; 1E+307, NOT(AND(D14&lt;0, D16&lt;0, D18&lt;0, D20&lt;0, D22&lt;0)))</formula1>
    </dataValidation>
    <dataValidation type="decimal" allowBlank="1" showInputMessage="1" showErrorMessage="1" errorTitle="Entrée incorrecte" error="Seules les valeurs entre 10 et 100 sont autorisées" sqref="G22 G16 G14 G18 G20" xr:uid="{CB86E2EC-78DA-4DFA-8781-7E44A4D3C2D6}">
      <formula1>10</formula1>
      <formula2>100</formula2>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2C2EB-976A-4D8D-98D0-EAC0743DF93E}">
  <dimension ref="B2:AC72"/>
  <sheetViews>
    <sheetView showGridLines="0" zoomScale="130" zoomScaleNormal="130" workbookViewId="0">
      <selection activeCell="B72" sqref="B72"/>
    </sheetView>
  </sheetViews>
  <sheetFormatPr baseColWidth="10" defaultColWidth="11.42578125" defaultRowHeight="15" x14ac:dyDescent="0.25"/>
  <cols>
    <col min="1" max="1" width="1.85546875" customWidth="1"/>
    <col min="2" max="2" width="5" customWidth="1"/>
    <col min="3" max="3" width="0.85546875" customWidth="1"/>
    <col min="4" max="4" width="7.42578125" bestFit="1" customWidth="1"/>
    <col min="5" max="5" width="0.85546875" customWidth="1"/>
    <col min="6" max="6" width="4.140625" bestFit="1" customWidth="1"/>
    <col min="7" max="7" width="0.85546875" customWidth="1"/>
    <col min="8" max="8" width="5.7109375" bestFit="1" customWidth="1"/>
    <col min="9" max="9" width="0.85546875" customWidth="1"/>
    <col min="10" max="10" width="4.140625" bestFit="1" customWidth="1"/>
    <col min="11" max="11" width="0.85546875" customWidth="1"/>
    <col min="12" max="12" width="5.7109375" bestFit="1" customWidth="1"/>
    <col min="13" max="14" width="0.85546875" customWidth="1"/>
    <col min="15" max="15" width="5.85546875" bestFit="1" customWidth="1"/>
    <col min="16" max="16" width="0.85546875" customWidth="1"/>
    <col min="17" max="17" width="7.28515625" bestFit="1" customWidth="1"/>
    <col min="18" max="18" width="3.7109375" customWidth="1"/>
    <col min="20" max="20" width="27.28515625" customWidth="1"/>
    <col min="21" max="22" width="0.85546875" customWidth="1"/>
    <col min="28" max="28" width="23.140625" customWidth="1"/>
  </cols>
  <sheetData>
    <row r="2" spans="2:28" x14ac:dyDescent="0.25">
      <c r="B2" s="21" t="s">
        <v>29</v>
      </c>
      <c r="C2" s="19"/>
      <c r="D2" s="19"/>
      <c r="E2" s="21"/>
      <c r="F2" s="21"/>
      <c r="G2" s="21"/>
      <c r="H2" s="21"/>
      <c r="I2" s="21"/>
      <c r="J2" s="21"/>
      <c r="K2" s="21"/>
      <c r="L2" s="21"/>
      <c r="M2" s="21"/>
      <c r="N2" s="21"/>
      <c r="O2" s="21"/>
      <c r="P2" s="21"/>
      <c r="Q2" s="21"/>
      <c r="S2" s="106" t="s">
        <v>30</v>
      </c>
      <c r="T2" s="106"/>
      <c r="U2" s="106"/>
      <c r="V2" s="106"/>
      <c r="W2" s="106"/>
      <c r="X2" s="106"/>
      <c r="Y2" s="106"/>
      <c r="Z2" s="106"/>
      <c r="AA2" s="106"/>
      <c r="AB2" s="106"/>
    </row>
    <row r="3" spans="2:28" ht="5.0999999999999996" customHeight="1" x14ac:dyDescent="0.25">
      <c r="B3" s="2"/>
      <c r="C3" s="2"/>
      <c r="D3" s="4"/>
      <c r="E3" s="4"/>
      <c r="F3" s="4"/>
      <c r="G3" s="4"/>
      <c r="H3" s="2"/>
      <c r="I3" s="4"/>
      <c r="J3" s="2"/>
      <c r="K3" s="4"/>
      <c r="L3" s="2"/>
      <c r="M3" s="2"/>
      <c r="N3" s="4"/>
      <c r="O3" s="4"/>
      <c r="P3" s="2"/>
      <c r="Q3" s="4"/>
    </row>
    <row r="4" spans="2:28" ht="9.9499999999999993" customHeight="1" x14ac:dyDescent="0.25">
      <c r="B4" s="103" t="s">
        <v>5</v>
      </c>
      <c r="C4" s="10"/>
      <c r="D4" s="104" t="s">
        <v>31</v>
      </c>
      <c r="E4" s="104"/>
      <c r="F4" s="104"/>
      <c r="G4" s="104"/>
      <c r="H4" s="104"/>
      <c r="I4" s="104"/>
      <c r="J4" s="104"/>
      <c r="K4" s="104"/>
      <c r="L4" s="104"/>
      <c r="M4" s="10"/>
      <c r="N4" s="25"/>
      <c r="O4" s="105" t="s">
        <v>7</v>
      </c>
      <c r="P4" s="105"/>
      <c r="Q4" s="105"/>
    </row>
    <row r="5" spans="2:28" ht="9.9499999999999993" customHeight="1" x14ac:dyDescent="0.25">
      <c r="B5" s="103"/>
      <c r="C5" s="10"/>
      <c r="D5" s="24"/>
      <c r="E5" s="24"/>
      <c r="F5" s="24"/>
      <c r="G5" s="24"/>
      <c r="H5" s="10"/>
      <c r="I5" s="24"/>
      <c r="J5" s="10"/>
      <c r="K5" s="24"/>
      <c r="L5" s="10"/>
      <c r="M5" s="10"/>
      <c r="N5" s="25"/>
      <c r="O5" s="24"/>
      <c r="P5" s="10"/>
      <c r="Q5" s="24"/>
    </row>
    <row r="6" spans="2:28" ht="9.9499999999999993" customHeight="1" x14ac:dyDescent="0.25">
      <c r="B6" s="103"/>
      <c r="C6" s="10"/>
      <c r="D6" s="6" t="str">
        <f>'Outil de calcul du FTA'!D12</f>
        <v>FTDa [fr.]</v>
      </c>
      <c r="E6" s="7"/>
      <c r="F6" s="6" t="str">
        <f>'Outil de calcul du FTA'!G12</f>
        <v>FP [%]</v>
      </c>
      <c r="G6" s="7"/>
      <c r="H6" s="6" t="str">
        <f>'Outil de calcul du FTA'!I12</f>
        <v>CCp [%]</v>
      </c>
      <c r="I6" s="7"/>
      <c r="J6" s="6" t="str">
        <f>'Outil de calcul du FTA'!L12</f>
        <v>FE [%]</v>
      </c>
      <c r="K6" s="7"/>
      <c r="L6" s="6" t="str">
        <f>'Outil de calcul du FTA'!N12</f>
        <v>CCe [%]</v>
      </c>
      <c r="M6" s="7"/>
      <c r="N6" s="8"/>
      <c r="O6" s="44" t="str">
        <f>'Outil de calcul du FTA'!Q12</f>
        <v>TA [%]</v>
      </c>
      <c r="P6" s="9"/>
      <c r="Q6" s="44" t="str">
        <f>'Outil de calcul du FTA'!S12</f>
        <v>VA [fr.]</v>
      </c>
      <c r="S6" s="107" t="s">
        <v>43</v>
      </c>
      <c r="T6" s="107"/>
      <c r="U6" s="107"/>
      <c r="V6" s="107"/>
      <c r="W6" s="107"/>
      <c r="X6" s="107"/>
      <c r="Y6" s="107"/>
      <c r="Z6" s="107"/>
      <c r="AA6" s="107"/>
      <c r="AB6" s="107"/>
    </row>
    <row r="7" spans="2:28" ht="5.0999999999999996" customHeight="1" x14ac:dyDescent="0.25">
      <c r="B7" s="10"/>
      <c r="C7" s="10"/>
      <c r="D7" s="10"/>
      <c r="E7" s="10"/>
      <c r="F7" s="10"/>
      <c r="G7" s="10"/>
      <c r="H7" s="10"/>
      <c r="I7" s="10"/>
      <c r="J7" s="10"/>
      <c r="K7" s="10"/>
      <c r="L7" s="10"/>
      <c r="M7" s="10"/>
      <c r="N7" s="11"/>
      <c r="O7" s="10"/>
      <c r="P7" s="10"/>
      <c r="Q7" s="10"/>
      <c r="S7" s="107"/>
      <c r="T7" s="107"/>
      <c r="U7" s="107"/>
      <c r="V7" s="107"/>
      <c r="W7" s="107"/>
      <c r="X7" s="107"/>
      <c r="Y7" s="107"/>
      <c r="Z7" s="107"/>
      <c r="AA7" s="107"/>
      <c r="AB7" s="107"/>
    </row>
    <row r="8" spans="2:28" ht="9.9499999999999993" customHeight="1" x14ac:dyDescent="0.25">
      <c r="B8" s="12">
        <v>1</v>
      </c>
      <c r="C8" s="10"/>
      <c r="D8" s="52">
        <v>20000</v>
      </c>
      <c r="E8" s="10"/>
      <c r="F8" s="20">
        <v>50</v>
      </c>
      <c r="G8" s="9"/>
      <c r="H8" s="62">
        <v>5</v>
      </c>
      <c r="I8" s="9"/>
      <c r="J8" s="20">
        <v>50</v>
      </c>
      <c r="K8" s="9"/>
      <c r="L8" s="62">
        <v>1</v>
      </c>
      <c r="M8" s="10"/>
      <c r="N8" s="11"/>
      <c r="O8" s="64">
        <f>IF(AND(ISNUMBER(D8),ISNUMBER(F8),ISNUMBER(H8),ISNUMBER(J8),ISNUMBER(L8)),(F8*H8+J8*L8)/100)</f>
        <v>3</v>
      </c>
      <c r="P8" s="10"/>
      <c r="Q8" s="46">
        <f>IF(AND(ISNUMBER(D8),ISNUMBER(F8),ISNUMBER(H8),ISNUMBER(J8),ISNUMBER(L8)),(1/(1+O8/100)^1)*D8,"")</f>
        <v>19417.475728155339</v>
      </c>
      <c r="S8" s="107"/>
      <c r="T8" s="107"/>
      <c r="U8" s="107"/>
      <c r="V8" s="107"/>
      <c r="W8" s="107"/>
      <c r="X8" s="107"/>
      <c r="Y8" s="107"/>
      <c r="Z8" s="107"/>
      <c r="AA8" s="107"/>
      <c r="AB8" s="107"/>
    </row>
    <row r="9" spans="2:28" ht="5.0999999999999996" customHeight="1" x14ac:dyDescent="0.25">
      <c r="B9" s="9"/>
      <c r="C9" s="10"/>
      <c r="D9" s="9"/>
      <c r="E9" s="10"/>
      <c r="F9" s="9"/>
      <c r="G9" s="9"/>
      <c r="H9" s="63"/>
      <c r="I9" s="9"/>
      <c r="J9" s="9"/>
      <c r="K9" s="9"/>
      <c r="L9" s="63"/>
      <c r="M9" s="10"/>
      <c r="N9" s="11"/>
      <c r="O9" s="63"/>
      <c r="P9" s="10"/>
      <c r="Q9" s="10"/>
      <c r="S9" s="107"/>
      <c r="T9" s="107"/>
      <c r="U9" s="107"/>
      <c r="V9" s="107"/>
      <c r="W9" s="107"/>
      <c r="X9" s="107"/>
      <c r="Y9" s="107"/>
      <c r="Z9" s="107"/>
      <c r="AA9" s="107"/>
      <c r="AB9" s="107"/>
    </row>
    <row r="10" spans="2:28" ht="9.9499999999999993" customHeight="1" x14ac:dyDescent="0.25">
      <c r="B10" s="12">
        <v>2</v>
      </c>
      <c r="C10" s="10"/>
      <c r="D10" s="52">
        <v>20000</v>
      </c>
      <c r="E10" s="10"/>
      <c r="F10" s="20">
        <v>50</v>
      </c>
      <c r="G10" s="9"/>
      <c r="H10" s="62">
        <v>5</v>
      </c>
      <c r="I10" s="9"/>
      <c r="J10" s="20">
        <v>50</v>
      </c>
      <c r="K10" s="9"/>
      <c r="L10" s="62">
        <v>1</v>
      </c>
      <c r="M10" s="10"/>
      <c r="N10" s="11"/>
      <c r="O10" s="64">
        <f>IF(AND(ISNUMBER(D10),ISNUMBER(F10),ISNUMBER(H10),ISNUMBER(J10),ISNUMBER(L10)),(F10*H10+J10*L10)/100,"")</f>
        <v>3</v>
      </c>
      <c r="P10" s="10"/>
      <c r="Q10" s="46">
        <f>IF(AND(ISNUMBER(D10),ISNUMBER(F10),ISNUMBER(H10),ISNUMBER(J10),ISNUMBER(L10)),(1/(1+O10/100)^2)*D10,"")</f>
        <v>18851.918182675086</v>
      </c>
      <c r="S10" s="107"/>
      <c r="T10" s="107"/>
      <c r="U10" s="107"/>
      <c r="V10" s="107"/>
      <c r="W10" s="107"/>
      <c r="X10" s="107"/>
      <c r="Y10" s="107"/>
      <c r="Z10" s="107"/>
      <c r="AA10" s="107"/>
      <c r="AB10" s="107"/>
    </row>
    <row r="11" spans="2:28" ht="5.0999999999999996" customHeight="1" x14ac:dyDescent="0.25">
      <c r="B11" s="9"/>
      <c r="C11" s="10"/>
      <c r="D11" s="9"/>
      <c r="E11" s="10"/>
      <c r="F11" s="9"/>
      <c r="G11" s="9"/>
      <c r="H11" s="63"/>
      <c r="I11" s="9"/>
      <c r="J11" s="9"/>
      <c r="K11" s="9"/>
      <c r="L11" s="63"/>
      <c r="M11" s="10"/>
      <c r="N11" s="11"/>
      <c r="O11" s="63"/>
      <c r="P11" s="10"/>
      <c r="Q11" s="10"/>
      <c r="S11" s="107"/>
      <c r="T11" s="107"/>
      <c r="U11" s="107"/>
      <c r="V11" s="107"/>
      <c r="W11" s="107"/>
      <c r="X11" s="107"/>
      <c r="Y11" s="107"/>
      <c r="Z11" s="107"/>
      <c r="AA11" s="107"/>
      <c r="AB11" s="107"/>
    </row>
    <row r="12" spans="2:28" ht="9.9499999999999993" customHeight="1" x14ac:dyDescent="0.25">
      <c r="B12" s="12">
        <v>3</v>
      </c>
      <c r="C12" s="10"/>
      <c r="D12" s="52">
        <v>20000</v>
      </c>
      <c r="E12" s="10"/>
      <c r="F12" s="20">
        <v>50</v>
      </c>
      <c r="G12" s="9"/>
      <c r="H12" s="62">
        <v>5</v>
      </c>
      <c r="I12" s="9"/>
      <c r="J12" s="20">
        <v>50</v>
      </c>
      <c r="K12" s="9"/>
      <c r="L12" s="62">
        <v>1</v>
      </c>
      <c r="M12" s="10"/>
      <c r="N12" s="11"/>
      <c r="O12" s="64">
        <f>IF(AND(ISNUMBER(D12),ISNUMBER(F12),ISNUMBER(H12),ISNUMBER(J12),ISNUMBER(L12)),(F12*H12+J12*L12)/100,"")</f>
        <v>3</v>
      </c>
      <c r="P12" s="10"/>
      <c r="Q12" s="46">
        <f>IF(AND(ISNUMBER(D12),ISNUMBER(F12),ISNUMBER(H12),ISNUMBER(J12),ISNUMBER(L12)),(1/(1+O12/100)^3)*D12,"")</f>
        <v>18302.833187063192</v>
      </c>
      <c r="S12" s="107"/>
      <c r="T12" s="107"/>
      <c r="U12" s="107"/>
      <c r="V12" s="107"/>
      <c r="W12" s="107"/>
      <c r="X12" s="107"/>
      <c r="Y12" s="107"/>
      <c r="Z12" s="107"/>
      <c r="AA12" s="107"/>
      <c r="AB12" s="107"/>
    </row>
    <row r="13" spans="2:28" ht="5.0999999999999996" customHeight="1" x14ac:dyDescent="0.25">
      <c r="B13" s="9"/>
      <c r="C13" s="10"/>
      <c r="D13" s="9"/>
      <c r="E13" s="10"/>
      <c r="F13" s="9"/>
      <c r="G13" s="9"/>
      <c r="H13" s="63"/>
      <c r="I13" s="9"/>
      <c r="J13" s="9"/>
      <c r="K13" s="9"/>
      <c r="L13" s="63"/>
      <c r="M13" s="10"/>
      <c r="N13" s="11"/>
      <c r="O13" s="63"/>
      <c r="P13" s="10"/>
      <c r="Q13" s="10"/>
      <c r="S13" s="107"/>
      <c r="T13" s="107"/>
      <c r="U13" s="107"/>
      <c r="V13" s="107"/>
      <c r="W13" s="107"/>
      <c r="X13" s="107"/>
      <c r="Y13" s="107"/>
      <c r="Z13" s="107"/>
      <c r="AA13" s="107"/>
      <c r="AB13" s="107"/>
    </row>
    <row r="14" spans="2:28" ht="9.9499999999999993" customHeight="1" x14ac:dyDescent="0.25">
      <c r="B14" s="12">
        <v>4</v>
      </c>
      <c r="C14" s="10"/>
      <c r="D14" s="52">
        <v>20000</v>
      </c>
      <c r="E14" s="10"/>
      <c r="F14" s="20">
        <v>50</v>
      </c>
      <c r="G14" s="9"/>
      <c r="H14" s="62">
        <v>5</v>
      </c>
      <c r="I14" s="9"/>
      <c r="J14" s="20">
        <v>50</v>
      </c>
      <c r="K14" s="9"/>
      <c r="L14" s="62">
        <v>1</v>
      </c>
      <c r="M14" s="10"/>
      <c r="N14" s="11"/>
      <c r="O14" s="64">
        <f>IF(AND(ISNUMBER(D14),ISNUMBER(F14),ISNUMBER(H14),ISNUMBER(J14),ISNUMBER(L14)),(F14*H14+J14*L14)/100,"")</f>
        <v>3</v>
      </c>
      <c r="P14" s="10"/>
      <c r="Q14" s="46">
        <f>IF(AND(ISNUMBER(D14),ISNUMBER(F14),ISNUMBER(H14),ISNUMBER(J14),ISNUMBER(L14)),(1/(1+O14/100)^4)*D14,"")</f>
        <v>17769.740958313781</v>
      </c>
      <c r="S14" s="107"/>
      <c r="T14" s="107"/>
      <c r="U14" s="107"/>
      <c r="V14" s="107"/>
      <c r="W14" s="107"/>
      <c r="X14" s="107"/>
      <c r="Y14" s="107"/>
      <c r="Z14" s="107"/>
      <c r="AA14" s="107"/>
      <c r="AB14" s="107"/>
    </row>
    <row r="15" spans="2:28" ht="5.0999999999999996" customHeight="1" x14ac:dyDescent="0.25">
      <c r="B15" s="9"/>
      <c r="C15" s="10"/>
      <c r="D15" s="9"/>
      <c r="E15" s="10"/>
      <c r="F15" s="9"/>
      <c r="G15" s="9"/>
      <c r="H15" s="63"/>
      <c r="I15" s="9"/>
      <c r="J15" s="9"/>
      <c r="K15" s="9"/>
      <c r="L15" s="63"/>
      <c r="M15" s="10"/>
      <c r="N15" s="11"/>
      <c r="O15" s="63"/>
      <c r="P15" s="10"/>
      <c r="Q15" s="10"/>
      <c r="S15" s="107"/>
      <c r="T15" s="107"/>
      <c r="U15" s="107"/>
      <c r="V15" s="107"/>
      <c r="W15" s="107"/>
      <c r="X15" s="107"/>
      <c r="Y15" s="107"/>
      <c r="Z15" s="107"/>
      <c r="AA15" s="107"/>
      <c r="AB15" s="107"/>
    </row>
    <row r="16" spans="2:28" ht="9.9499999999999993" customHeight="1" x14ac:dyDescent="0.25">
      <c r="B16" s="12">
        <v>5</v>
      </c>
      <c r="C16" s="10"/>
      <c r="D16" s="52">
        <v>20000</v>
      </c>
      <c r="E16" s="10"/>
      <c r="F16" s="20">
        <v>50</v>
      </c>
      <c r="G16" s="9"/>
      <c r="H16" s="62">
        <v>5</v>
      </c>
      <c r="I16" s="9"/>
      <c r="J16" s="20">
        <v>50</v>
      </c>
      <c r="K16" s="9"/>
      <c r="L16" s="62">
        <v>1</v>
      </c>
      <c r="M16" s="10"/>
      <c r="N16" s="11"/>
      <c r="O16" s="64">
        <f>IF(AND(ISNUMBER(D16),ISNUMBER(F16),ISNUMBER(H16),ISNUMBER(J16),ISNUMBER(L16)),(F16*H16+J16*L16)/100,"")</f>
        <v>3</v>
      </c>
      <c r="P16" s="10"/>
      <c r="Q16" s="46">
        <f>IF(AND(ISNUMBER(D16),ISNUMBER(F16),ISNUMBER(H16),ISNUMBER(J16),ISNUMBER(L16)),(1/(1+O16/100)^5)*D16,"")</f>
        <v>17252.175687683281</v>
      </c>
      <c r="S16" s="107"/>
      <c r="T16" s="107"/>
      <c r="U16" s="107"/>
      <c r="V16" s="107"/>
      <c r="W16" s="107"/>
      <c r="X16" s="107"/>
      <c r="Y16" s="107"/>
      <c r="Z16" s="107"/>
      <c r="AA16" s="107"/>
      <c r="AB16" s="107"/>
    </row>
    <row r="17" spans="2:29" ht="5.0999999999999996" customHeight="1" x14ac:dyDescent="0.25">
      <c r="B17" s="14"/>
      <c r="C17" s="14"/>
      <c r="D17" s="14"/>
      <c r="E17" s="14"/>
      <c r="F17" s="14"/>
      <c r="G17" s="14"/>
      <c r="H17" s="14"/>
      <c r="I17" s="14"/>
      <c r="J17" s="14"/>
      <c r="K17" s="14"/>
      <c r="L17" s="14"/>
      <c r="M17" s="14"/>
      <c r="N17" s="14"/>
      <c r="O17" s="15"/>
      <c r="P17" s="14"/>
      <c r="Q17" s="14"/>
    </row>
    <row r="18" spans="2:29" ht="5.0999999999999996" customHeight="1" x14ac:dyDescent="0.25">
      <c r="B18" s="10"/>
      <c r="C18" s="10"/>
      <c r="D18" s="16"/>
      <c r="E18" s="16"/>
      <c r="F18" s="16"/>
      <c r="G18" s="16"/>
      <c r="H18" s="16"/>
      <c r="I18" s="16"/>
      <c r="J18" s="16"/>
      <c r="K18" s="16"/>
      <c r="L18" s="16"/>
      <c r="M18" s="16"/>
      <c r="N18" s="16"/>
      <c r="O18" s="17"/>
      <c r="P18" s="10"/>
      <c r="Q18" s="10"/>
    </row>
    <row r="19" spans="2:29" ht="9.9499999999999993" customHeight="1" x14ac:dyDescent="0.25">
      <c r="B19" s="101" t="s">
        <v>27</v>
      </c>
      <c r="C19" s="101"/>
      <c r="D19" s="101"/>
      <c r="E19" s="101"/>
      <c r="F19" s="101"/>
      <c r="G19" s="101"/>
      <c r="H19" s="101"/>
      <c r="I19" s="101"/>
      <c r="J19" s="101"/>
      <c r="K19" s="101"/>
      <c r="L19" s="101"/>
      <c r="M19" s="10"/>
      <c r="N19" s="10"/>
      <c r="O19" s="64">
        <f>IF(ISNUMBER(O16),O16,"")</f>
        <v>3</v>
      </c>
      <c r="P19" s="10"/>
      <c r="Q19" s="46">
        <f>IF(NOT(ISNUMBER(O19)),"", D16/(O19/100)*(1/(1+(O19/100))^5))</f>
        <v>575072.52292277617</v>
      </c>
    </row>
    <row r="20" spans="2:29" ht="5.0999999999999996" customHeight="1" x14ac:dyDescent="0.25">
      <c r="B20" s="18"/>
      <c r="C20" s="18"/>
      <c r="D20" s="18"/>
      <c r="E20" s="18"/>
      <c r="F20" s="18"/>
      <c r="G20" s="18"/>
      <c r="H20" s="18"/>
      <c r="I20" s="18"/>
      <c r="J20" s="18"/>
      <c r="K20" s="18"/>
      <c r="L20" s="18"/>
      <c r="M20" s="18"/>
      <c r="N20" s="18"/>
      <c r="O20" s="18"/>
      <c r="P20" s="18"/>
      <c r="Q20" s="18"/>
    </row>
    <row r="21" spans="2:29" ht="5.0999999999999996" customHeight="1" x14ac:dyDescent="0.25">
      <c r="B21" s="10"/>
      <c r="C21" s="10"/>
      <c r="D21" s="10"/>
      <c r="E21" s="10"/>
      <c r="F21" s="10"/>
      <c r="G21" s="10"/>
      <c r="H21" s="10"/>
      <c r="I21" s="10"/>
      <c r="J21" s="10"/>
      <c r="K21" s="10"/>
      <c r="L21" s="10"/>
      <c r="M21" s="10"/>
      <c r="N21" s="10"/>
      <c r="O21" s="10"/>
      <c r="P21" s="10"/>
      <c r="Q21" s="10"/>
    </row>
    <row r="22" spans="2:29" ht="9.9499999999999993" customHeight="1" x14ac:dyDescent="0.25">
      <c r="B22" s="100" t="s">
        <v>28</v>
      </c>
      <c r="C22" s="100"/>
      <c r="D22" s="100"/>
      <c r="E22" s="100"/>
      <c r="F22" s="100"/>
      <c r="G22" s="100"/>
      <c r="H22" s="100"/>
      <c r="I22" s="100"/>
      <c r="J22" s="100"/>
      <c r="K22" s="100"/>
      <c r="L22" s="100"/>
      <c r="M22" s="10"/>
      <c r="N22" s="10"/>
      <c r="O22" s="48"/>
      <c r="P22" s="47"/>
      <c r="Q22" s="74">
        <f>SUM(Q8:Q19)</f>
        <v>666666.66666666686</v>
      </c>
    </row>
    <row r="23" spans="2:29" ht="5.0999999999999996" customHeight="1" x14ac:dyDescent="0.25">
      <c r="B23" s="18"/>
      <c r="C23" s="18"/>
      <c r="D23" s="18"/>
      <c r="E23" s="18"/>
      <c r="F23" s="18"/>
      <c r="G23" s="18"/>
      <c r="H23" s="18"/>
      <c r="I23" s="18"/>
      <c r="J23" s="18"/>
      <c r="K23" s="18"/>
      <c r="L23" s="18"/>
      <c r="M23" s="18"/>
      <c r="N23" s="18"/>
      <c r="O23" s="18"/>
      <c r="P23" s="18"/>
      <c r="Q23" s="18"/>
    </row>
    <row r="24" spans="2:29" ht="20.100000000000001" customHeight="1" x14ac:dyDescent="0.25"/>
    <row r="25" spans="2:29" ht="15" customHeight="1" x14ac:dyDescent="0.25">
      <c r="B25" s="22" t="s">
        <v>32</v>
      </c>
      <c r="C25" s="23"/>
      <c r="D25" s="23"/>
      <c r="E25" s="22"/>
      <c r="F25" s="22"/>
      <c r="G25" s="22"/>
      <c r="H25" s="22"/>
      <c r="I25" s="22"/>
      <c r="J25" s="22"/>
      <c r="K25" s="22"/>
      <c r="L25" s="22"/>
      <c r="M25" s="22"/>
      <c r="N25" s="22"/>
      <c r="O25" s="22"/>
      <c r="P25" s="22"/>
      <c r="Q25" s="22"/>
      <c r="R25" s="1"/>
      <c r="S25" s="49" t="s">
        <v>33</v>
      </c>
      <c r="T25" s="18"/>
      <c r="U25" s="1"/>
      <c r="V25" s="26"/>
      <c r="W25" s="49" t="s">
        <v>34</v>
      </c>
      <c r="X25" s="18"/>
      <c r="Y25" s="50"/>
      <c r="Z25" s="50"/>
      <c r="AA25" s="31"/>
      <c r="AB25" s="31"/>
      <c r="AC25" s="31"/>
    </row>
    <row r="26" spans="2:29" ht="5.0999999999999996" customHeight="1" x14ac:dyDescent="0.25">
      <c r="B26" s="10"/>
      <c r="C26" s="10"/>
      <c r="D26" s="24"/>
      <c r="E26" s="24"/>
      <c r="F26" s="24"/>
      <c r="G26" s="24"/>
      <c r="H26" s="10"/>
      <c r="I26" s="24"/>
      <c r="J26" s="10"/>
      <c r="K26" s="24"/>
      <c r="L26" s="10"/>
      <c r="M26" s="10"/>
      <c r="N26" s="24"/>
      <c r="O26" s="24"/>
      <c r="P26" s="10"/>
      <c r="Q26" s="24"/>
      <c r="R26" s="1"/>
      <c r="S26" s="1"/>
      <c r="T26" s="1"/>
      <c r="U26" s="1"/>
      <c r="V26" s="26"/>
      <c r="W26" s="1"/>
      <c r="X26" s="1"/>
      <c r="Y26" s="1"/>
      <c r="Z26" s="1"/>
    </row>
    <row r="27" spans="2:29" ht="9.9499999999999993" customHeight="1" x14ac:dyDescent="0.25">
      <c r="B27" s="103" t="s">
        <v>5</v>
      </c>
      <c r="C27" s="10"/>
      <c r="D27" s="104" t="s">
        <v>35</v>
      </c>
      <c r="E27" s="104"/>
      <c r="F27" s="104"/>
      <c r="G27" s="104"/>
      <c r="H27" s="104"/>
      <c r="I27" s="104"/>
      <c r="J27" s="104"/>
      <c r="K27" s="104"/>
      <c r="L27" s="104"/>
      <c r="M27" s="10"/>
      <c r="N27" s="25"/>
      <c r="O27" s="105" t="s">
        <v>7</v>
      </c>
      <c r="P27" s="105"/>
      <c r="Q27" s="105"/>
      <c r="R27" s="1"/>
      <c r="S27" s="1"/>
      <c r="T27" s="1"/>
      <c r="U27" s="10"/>
      <c r="V27" s="27"/>
      <c r="W27" s="1"/>
      <c r="X27" s="1"/>
      <c r="Y27" s="1"/>
      <c r="Z27" s="1"/>
    </row>
    <row r="28" spans="2:29" ht="5.0999999999999996" customHeight="1" x14ac:dyDescent="0.25">
      <c r="B28" s="103"/>
      <c r="C28" s="10"/>
      <c r="D28" s="24"/>
      <c r="E28" s="24"/>
      <c r="F28" s="24"/>
      <c r="G28" s="24"/>
      <c r="H28" s="10"/>
      <c r="I28" s="24"/>
      <c r="J28" s="10"/>
      <c r="K28" s="24"/>
      <c r="L28" s="10"/>
      <c r="M28" s="10"/>
      <c r="N28" s="25"/>
      <c r="O28" s="4"/>
      <c r="P28" s="2"/>
      <c r="Q28" s="4"/>
      <c r="R28" s="1"/>
      <c r="S28" s="10"/>
      <c r="T28" s="10"/>
      <c r="U28" s="10"/>
      <c r="V28" s="27"/>
      <c r="W28" s="10"/>
      <c r="X28" s="10"/>
      <c r="Y28" s="1"/>
      <c r="Z28" s="1"/>
    </row>
    <row r="29" spans="2:29" ht="9.9499999999999993" customHeight="1" x14ac:dyDescent="0.25">
      <c r="B29" s="103"/>
      <c r="C29" s="10"/>
      <c r="D29" s="6" t="str">
        <f>D6</f>
        <v>FTDa [fr.]</v>
      </c>
      <c r="E29" s="7"/>
      <c r="F29" s="6" t="str">
        <f>F6</f>
        <v>FP [%]</v>
      </c>
      <c r="G29" s="7"/>
      <c r="H29" s="6" t="str">
        <f>H6</f>
        <v>CCp [%]</v>
      </c>
      <c r="I29" s="7"/>
      <c r="J29" s="6" t="str">
        <f>J6</f>
        <v>FE [%]</v>
      </c>
      <c r="K29" s="7"/>
      <c r="L29" s="6" t="str">
        <f>L6</f>
        <v>CCe [%]</v>
      </c>
      <c r="M29" s="7"/>
      <c r="N29" s="8"/>
      <c r="O29" s="44" t="str">
        <f>O6</f>
        <v>TA [%]</v>
      </c>
      <c r="P29" s="9"/>
      <c r="Q29" s="44" t="str">
        <f>Q6</f>
        <v>VA [fr.]</v>
      </c>
      <c r="R29" s="1"/>
      <c r="S29" s="10"/>
      <c r="T29" s="10"/>
      <c r="U29" s="10"/>
      <c r="V29" s="27"/>
      <c r="W29" s="10"/>
      <c r="X29" s="10"/>
      <c r="Y29" s="1"/>
      <c r="Z29" s="1"/>
    </row>
    <row r="30" spans="2:29" ht="5.0999999999999996" customHeight="1" x14ac:dyDescent="0.25">
      <c r="B30" s="10"/>
      <c r="C30" s="10"/>
      <c r="D30" s="10"/>
      <c r="E30" s="10"/>
      <c r="F30" s="10"/>
      <c r="G30" s="10"/>
      <c r="H30" s="10"/>
      <c r="I30" s="10"/>
      <c r="J30" s="10"/>
      <c r="K30" s="10"/>
      <c r="L30" s="10"/>
      <c r="M30" s="10"/>
      <c r="N30" s="11"/>
      <c r="O30" s="10"/>
      <c r="P30" s="10"/>
      <c r="Q30" s="10"/>
      <c r="R30" s="1"/>
      <c r="S30" s="10"/>
      <c r="T30" s="10"/>
      <c r="U30" s="10"/>
      <c r="V30" s="27"/>
      <c r="W30" s="10"/>
      <c r="X30" s="10"/>
      <c r="Y30" s="1"/>
      <c r="Z30" s="1"/>
    </row>
    <row r="31" spans="2:29" ht="9.9499999999999993" customHeight="1" x14ac:dyDescent="0.25">
      <c r="B31" s="12">
        <v>1</v>
      </c>
      <c r="C31" s="10"/>
      <c r="D31" s="52">
        <v>20000</v>
      </c>
      <c r="E31" s="10"/>
      <c r="F31" s="20">
        <v>50</v>
      </c>
      <c r="G31" s="9"/>
      <c r="H31" s="62">
        <v>5</v>
      </c>
      <c r="I31" s="9"/>
      <c r="J31" s="20">
        <v>50</v>
      </c>
      <c r="K31" s="9"/>
      <c r="L31" s="62">
        <v>1</v>
      </c>
      <c r="M31" s="10"/>
      <c r="N31" s="11"/>
      <c r="O31" s="64">
        <f>IF(AND(ISNUMBER(D31),ISNUMBER(F31),ISNUMBER(H31),ISNUMBER(J31),ISNUMBER(L31)),(F31*H31+J31*L31)/100)</f>
        <v>3</v>
      </c>
      <c r="P31" s="10"/>
      <c r="Q31" s="46">
        <f>IF(AND(ISNUMBER(D31),ISNUMBER(F31),ISNUMBER(H31),ISNUMBER(J31),ISNUMBER(L31)),(1/(1+O31/100)^1)*D31,"")</f>
        <v>19417.475728155339</v>
      </c>
      <c r="R31" s="1"/>
      <c r="S31" s="10"/>
      <c r="T31" s="10"/>
      <c r="U31" s="10"/>
      <c r="V31" s="27"/>
      <c r="W31" s="10"/>
      <c r="X31" s="10"/>
      <c r="Y31" s="1"/>
      <c r="Z31" s="1"/>
    </row>
    <row r="32" spans="2:29" ht="5.0999999999999996" customHeight="1" x14ac:dyDescent="0.25">
      <c r="B32" s="9"/>
      <c r="C32" s="10"/>
      <c r="D32" s="9"/>
      <c r="E32" s="10"/>
      <c r="F32" s="9"/>
      <c r="G32" s="9"/>
      <c r="H32" s="63"/>
      <c r="I32" s="9"/>
      <c r="J32" s="9"/>
      <c r="K32" s="9"/>
      <c r="L32" s="63"/>
      <c r="M32" s="10"/>
      <c r="N32" s="11"/>
      <c r="O32" s="63"/>
      <c r="P32" s="10"/>
      <c r="Q32" s="10"/>
      <c r="R32" s="1"/>
      <c r="S32" s="10"/>
      <c r="T32" s="10"/>
      <c r="U32" s="10"/>
      <c r="V32" s="27"/>
      <c r="W32" s="10"/>
      <c r="X32" s="10"/>
      <c r="Y32" s="1"/>
      <c r="Z32" s="1"/>
    </row>
    <row r="33" spans="2:29" ht="9.9499999999999993" customHeight="1" x14ac:dyDescent="0.25">
      <c r="B33" s="12">
        <v>2</v>
      </c>
      <c r="C33" s="10"/>
      <c r="D33" s="68">
        <v>17000</v>
      </c>
      <c r="E33" s="10"/>
      <c r="F33" s="20">
        <v>50</v>
      </c>
      <c r="G33" s="9"/>
      <c r="H33" s="62">
        <v>5</v>
      </c>
      <c r="I33" s="9"/>
      <c r="J33" s="20">
        <v>50</v>
      </c>
      <c r="K33" s="9"/>
      <c r="L33" s="62">
        <v>1</v>
      </c>
      <c r="M33" s="10"/>
      <c r="N33" s="11"/>
      <c r="O33" s="64">
        <f>IF(AND(ISNUMBER(D33),ISNUMBER(F33),ISNUMBER(H33),ISNUMBER(J33),ISNUMBER(L33)),(F33*H33+J33*L33)/100,"")</f>
        <v>3</v>
      </c>
      <c r="P33" s="10"/>
      <c r="Q33" s="46">
        <f>IF(AND(ISNUMBER(D33),ISNUMBER(F33),ISNUMBER(H33),ISNUMBER(J33),ISNUMBER(L33)),(1/(1+O33/100)^2)*D33,"")</f>
        <v>16024.130455273824</v>
      </c>
      <c r="R33" s="1"/>
      <c r="S33" s="88" t="s">
        <v>36</v>
      </c>
      <c r="T33" s="28"/>
      <c r="U33" s="10"/>
      <c r="V33" s="27"/>
      <c r="W33" s="89" t="s">
        <v>42</v>
      </c>
      <c r="X33" s="47"/>
      <c r="Y33" s="75"/>
      <c r="Z33" s="75"/>
      <c r="AA33" s="48"/>
      <c r="AB33" s="48"/>
      <c r="AC33" s="48"/>
    </row>
    <row r="34" spans="2:29" ht="5.0999999999999996" customHeight="1" x14ac:dyDescent="0.25">
      <c r="B34" s="9"/>
      <c r="C34" s="10"/>
      <c r="D34" s="9"/>
      <c r="E34" s="10"/>
      <c r="F34" s="9"/>
      <c r="G34" s="9"/>
      <c r="H34" s="63"/>
      <c r="I34" s="9"/>
      <c r="J34" s="9"/>
      <c r="K34" s="9"/>
      <c r="L34" s="63"/>
      <c r="M34" s="10"/>
      <c r="N34" s="11"/>
      <c r="O34" s="63"/>
      <c r="P34" s="10"/>
      <c r="Q34" s="10"/>
      <c r="R34" s="1"/>
      <c r="S34" s="10"/>
      <c r="T34" s="10"/>
      <c r="U34" s="10"/>
      <c r="V34" s="27"/>
      <c r="W34" s="10"/>
      <c r="X34" s="10"/>
      <c r="Y34" s="1"/>
      <c r="Z34" s="1"/>
    </row>
    <row r="35" spans="2:29" ht="9.9499999999999993" customHeight="1" x14ac:dyDescent="0.25">
      <c r="B35" s="12">
        <v>3</v>
      </c>
      <c r="C35" s="10"/>
      <c r="D35" s="52">
        <v>17000</v>
      </c>
      <c r="E35" s="10"/>
      <c r="F35" s="20">
        <v>50</v>
      </c>
      <c r="G35" s="9"/>
      <c r="H35" s="62">
        <v>5</v>
      </c>
      <c r="I35" s="9"/>
      <c r="J35" s="20">
        <v>50</v>
      </c>
      <c r="K35" s="9"/>
      <c r="L35" s="62">
        <v>1</v>
      </c>
      <c r="M35" s="10"/>
      <c r="N35" s="11"/>
      <c r="O35" s="64">
        <f>IF(AND(ISNUMBER(D35),ISNUMBER(F35),ISNUMBER(H35),ISNUMBER(J35),ISNUMBER(L35)),(F35*H35+J35*L35)/100,"")</f>
        <v>3</v>
      </c>
      <c r="P35" s="10"/>
      <c r="Q35" s="46">
        <f>IF(AND(ISNUMBER(D35),ISNUMBER(F35),ISNUMBER(H35),ISNUMBER(J35),ISNUMBER(L35)),(1/(1+O35/100)^3)*D35,"")</f>
        <v>15557.408209003714</v>
      </c>
      <c r="R35" s="1"/>
      <c r="S35" s="10"/>
      <c r="T35" s="10"/>
      <c r="U35" s="10"/>
      <c r="V35" s="27"/>
      <c r="W35" s="10"/>
      <c r="X35" s="10"/>
      <c r="Y35" s="1"/>
      <c r="Z35" s="1"/>
    </row>
    <row r="36" spans="2:29" ht="5.0999999999999996" customHeight="1" x14ac:dyDescent="0.25">
      <c r="B36" s="9"/>
      <c r="C36" s="10"/>
      <c r="D36" s="9"/>
      <c r="E36" s="10"/>
      <c r="F36" s="9"/>
      <c r="G36" s="9"/>
      <c r="H36" s="63"/>
      <c r="I36" s="9"/>
      <c r="J36" s="9"/>
      <c r="K36" s="9"/>
      <c r="L36" s="63"/>
      <c r="M36" s="10"/>
      <c r="N36" s="11"/>
      <c r="O36" s="63"/>
      <c r="P36" s="10"/>
      <c r="Q36" s="10"/>
      <c r="R36" s="1"/>
      <c r="S36" s="10"/>
      <c r="T36" s="10"/>
      <c r="U36" s="10"/>
      <c r="V36" s="27"/>
      <c r="W36" s="10"/>
      <c r="X36" s="10"/>
      <c r="Y36" s="1"/>
      <c r="Z36" s="1"/>
    </row>
    <row r="37" spans="2:29" ht="9.9499999999999993" customHeight="1" x14ac:dyDescent="0.25">
      <c r="B37" s="12">
        <v>4</v>
      </c>
      <c r="C37" s="10"/>
      <c r="D37" s="52">
        <v>17000</v>
      </c>
      <c r="E37" s="10"/>
      <c r="F37" s="20">
        <v>50</v>
      </c>
      <c r="G37" s="9"/>
      <c r="H37" s="62">
        <v>5</v>
      </c>
      <c r="I37" s="9"/>
      <c r="J37" s="20">
        <v>50</v>
      </c>
      <c r="K37" s="9"/>
      <c r="L37" s="62">
        <v>1</v>
      </c>
      <c r="M37" s="10"/>
      <c r="N37" s="11"/>
      <c r="O37" s="64">
        <f>IF(AND(ISNUMBER(D37),ISNUMBER(F37),ISNUMBER(H37),ISNUMBER(J37),ISNUMBER(L37)),(F37*H37+J37*L37)/100,"")</f>
        <v>3</v>
      </c>
      <c r="P37" s="10"/>
      <c r="Q37" s="46">
        <f>IF(AND(ISNUMBER(D37),ISNUMBER(F37),ISNUMBER(H37),ISNUMBER(J37),ISNUMBER(L37)),(1/(1+O37/100)^4)*D37,"")</f>
        <v>15104.279814566713</v>
      </c>
      <c r="R37" s="1"/>
      <c r="S37" s="10"/>
      <c r="T37" s="10"/>
      <c r="U37" s="10"/>
      <c r="V37" s="27"/>
      <c r="W37" s="10"/>
      <c r="X37" s="10"/>
      <c r="Y37" s="1"/>
      <c r="Z37" s="1"/>
    </row>
    <row r="38" spans="2:29" ht="5.0999999999999996" customHeight="1" x14ac:dyDescent="0.25">
      <c r="B38" s="9"/>
      <c r="C38" s="10"/>
      <c r="D38" s="9"/>
      <c r="E38" s="10"/>
      <c r="F38" s="9"/>
      <c r="G38" s="9"/>
      <c r="H38" s="63"/>
      <c r="I38" s="9"/>
      <c r="J38" s="9"/>
      <c r="K38" s="9"/>
      <c r="L38" s="63"/>
      <c r="M38" s="10"/>
      <c r="N38" s="11"/>
      <c r="O38" s="63"/>
      <c r="P38" s="10"/>
      <c r="Q38" s="10"/>
      <c r="R38" s="1"/>
      <c r="S38" s="1"/>
      <c r="T38" s="1"/>
      <c r="U38" s="1"/>
      <c r="V38" s="26"/>
      <c r="W38" s="1"/>
      <c r="X38" s="1"/>
      <c r="Y38" s="1"/>
      <c r="Z38" s="1"/>
    </row>
    <row r="39" spans="2:29" ht="9.9499999999999993" customHeight="1" x14ac:dyDescent="0.25">
      <c r="B39" s="12">
        <v>5</v>
      </c>
      <c r="C39" s="10"/>
      <c r="D39" s="52">
        <v>17000</v>
      </c>
      <c r="E39" s="10"/>
      <c r="F39" s="20">
        <v>50</v>
      </c>
      <c r="G39" s="9"/>
      <c r="H39" s="62">
        <v>5</v>
      </c>
      <c r="I39" s="9"/>
      <c r="J39" s="20">
        <v>50</v>
      </c>
      <c r="K39" s="9"/>
      <c r="L39" s="62">
        <v>1</v>
      </c>
      <c r="M39" s="10"/>
      <c r="N39" s="11"/>
      <c r="O39" s="64">
        <f>IF(AND(ISNUMBER(D39),ISNUMBER(F39),ISNUMBER(H39),ISNUMBER(J39),ISNUMBER(L39)),(F39*H39+J39*L39)/100,"")</f>
        <v>3</v>
      </c>
      <c r="P39" s="10"/>
      <c r="Q39" s="46">
        <f>IF(AND(ISNUMBER(D39),ISNUMBER(F39),ISNUMBER(H39),ISNUMBER(J39),ISNUMBER(L39)),(1/(1+O39/100)^5)*D39,"")</f>
        <v>14664.349334530791</v>
      </c>
      <c r="R39" s="1"/>
      <c r="S39" s="1"/>
      <c r="T39" s="1"/>
      <c r="U39" s="1"/>
      <c r="V39" s="26"/>
      <c r="W39" s="1"/>
      <c r="X39" s="1"/>
      <c r="Y39" s="1"/>
      <c r="Z39" s="1"/>
    </row>
    <row r="40" spans="2:29" ht="5.0999999999999996" customHeight="1" x14ac:dyDescent="0.25">
      <c r="B40" s="14"/>
      <c r="C40" s="14"/>
      <c r="D40" s="14"/>
      <c r="E40" s="14"/>
      <c r="F40" s="14"/>
      <c r="G40" s="14"/>
      <c r="H40" s="14"/>
      <c r="I40" s="14"/>
      <c r="J40" s="14"/>
      <c r="K40" s="14"/>
      <c r="L40" s="14"/>
      <c r="M40" s="14"/>
      <c r="N40" s="14"/>
      <c r="O40" s="65"/>
      <c r="P40" s="14"/>
      <c r="Q40" s="14"/>
      <c r="R40" s="1"/>
      <c r="S40" s="1"/>
      <c r="T40" s="1"/>
      <c r="U40" s="1"/>
      <c r="V40" s="26"/>
      <c r="W40" s="1"/>
      <c r="X40" s="1"/>
      <c r="Y40" s="1"/>
      <c r="Z40" s="1"/>
    </row>
    <row r="41" spans="2:29" ht="5.0999999999999996" customHeight="1" x14ac:dyDescent="0.25">
      <c r="B41" s="10"/>
      <c r="C41" s="10"/>
      <c r="D41" s="16"/>
      <c r="E41" s="16"/>
      <c r="F41" s="16"/>
      <c r="G41" s="16"/>
      <c r="H41" s="16"/>
      <c r="I41" s="16"/>
      <c r="J41" s="16"/>
      <c r="K41" s="16"/>
      <c r="L41" s="16"/>
      <c r="M41" s="16"/>
      <c r="N41" s="16"/>
      <c r="O41" s="66"/>
      <c r="P41" s="10"/>
      <c r="Q41" s="10"/>
      <c r="R41" s="1"/>
      <c r="S41" s="1"/>
      <c r="T41" s="1"/>
      <c r="U41" s="1"/>
      <c r="V41" s="26"/>
      <c r="W41" s="1"/>
      <c r="X41" s="1"/>
      <c r="Y41" s="1"/>
      <c r="Z41" s="1"/>
    </row>
    <row r="42" spans="2:29" ht="9.9499999999999993" customHeight="1" x14ac:dyDescent="0.25">
      <c r="B42" s="101" t="s">
        <v>27</v>
      </c>
      <c r="C42" s="101"/>
      <c r="D42" s="101"/>
      <c r="E42" s="101"/>
      <c r="F42" s="101"/>
      <c r="G42" s="101"/>
      <c r="H42" s="101"/>
      <c r="I42" s="101"/>
      <c r="J42" s="101"/>
      <c r="K42" s="101"/>
      <c r="L42" s="101"/>
      <c r="M42" s="10"/>
      <c r="N42" s="10"/>
      <c r="O42" s="64">
        <f>IF(ISNUMBER(O39),O39,"")</f>
        <v>3</v>
      </c>
      <c r="P42" s="10"/>
      <c r="Q42" s="46">
        <f>IF(NOT(ISNUMBER(O42)),"", D39/(O42/100)*(1/(1+(O42/100))^5))</f>
        <v>488811.64448435971</v>
      </c>
      <c r="R42" s="1"/>
      <c r="S42" s="1"/>
      <c r="T42" s="1"/>
      <c r="U42" s="1"/>
      <c r="V42" s="26"/>
      <c r="W42" s="1"/>
      <c r="X42" s="1"/>
      <c r="Y42" s="1"/>
      <c r="Z42" s="1"/>
    </row>
    <row r="43" spans="2:29" ht="5.0999999999999996" customHeight="1" x14ac:dyDescent="0.25">
      <c r="B43" s="18"/>
      <c r="C43" s="18"/>
      <c r="D43" s="18"/>
      <c r="E43" s="18"/>
      <c r="F43" s="18"/>
      <c r="G43" s="18"/>
      <c r="H43" s="18"/>
      <c r="I43" s="18"/>
      <c r="J43" s="18"/>
      <c r="K43" s="18"/>
      <c r="L43" s="18"/>
      <c r="M43" s="18"/>
      <c r="N43" s="18"/>
      <c r="O43" s="18"/>
      <c r="P43" s="18"/>
      <c r="Q43" s="18"/>
      <c r="R43" s="1"/>
      <c r="S43" s="1"/>
      <c r="T43" s="1"/>
      <c r="U43" s="1"/>
      <c r="V43" s="26"/>
      <c r="W43" s="1"/>
      <c r="X43" s="1"/>
      <c r="Y43" s="1"/>
      <c r="Z43" s="1"/>
    </row>
    <row r="44" spans="2:29" ht="5.0999999999999996" customHeight="1" x14ac:dyDescent="0.25">
      <c r="B44" s="10"/>
      <c r="C44" s="10"/>
      <c r="D44" s="10"/>
      <c r="E44" s="10"/>
      <c r="F44" s="10"/>
      <c r="G44" s="10"/>
      <c r="H44" s="10"/>
      <c r="I44" s="10"/>
      <c r="J44" s="10"/>
      <c r="K44" s="10"/>
      <c r="L44" s="10"/>
      <c r="M44" s="10"/>
      <c r="N44" s="10"/>
      <c r="O44" s="10"/>
      <c r="P44" s="10"/>
      <c r="Q44" s="10"/>
      <c r="R44" s="1"/>
      <c r="S44" s="1"/>
      <c r="T44" s="1"/>
      <c r="U44" s="1"/>
      <c r="V44" s="26"/>
      <c r="W44" s="1"/>
      <c r="X44" s="1"/>
      <c r="Y44" s="1"/>
      <c r="Z44" s="1"/>
    </row>
    <row r="45" spans="2:29" ht="9.9499999999999993" customHeight="1" x14ac:dyDescent="0.25">
      <c r="B45" s="100" t="s">
        <v>28</v>
      </c>
      <c r="C45" s="100"/>
      <c r="D45" s="100"/>
      <c r="E45" s="100"/>
      <c r="F45" s="100"/>
      <c r="G45" s="100"/>
      <c r="H45" s="100"/>
      <c r="I45" s="100"/>
      <c r="J45" s="100"/>
      <c r="K45" s="100"/>
      <c r="L45" s="100"/>
      <c r="M45" s="10"/>
      <c r="N45" s="10"/>
      <c r="O45" s="48"/>
      <c r="P45" s="47"/>
      <c r="Q45" s="76">
        <f>SUM(Q31:Q42)</f>
        <v>569579.28802589013</v>
      </c>
      <c r="R45" s="1"/>
      <c r="S45" s="1"/>
      <c r="T45" s="1"/>
      <c r="U45" s="1"/>
      <c r="V45" s="26"/>
      <c r="W45" s="1"/>
      <c r="X45" s="1"/>
      <c r="Y45" s="1"/>
      <c r="Z45" s="1"/>
    </row>
    <row r="46" spans="2:29" ht="5.0999999999999996" customHeight="1" x14ac:dyDescent="0.25">
      <c r="B46" s="18"/>
      <c r="C46" s="18"/>
      <c r="D46" s="18"/>
      <c r="E46" s="18"/>
      <c r="F46" s="18"/>
      <c r="G46" s="18"/>
      <c r="H46" s="18"/>
      <c r="I46" s="18"/>
      <c r="J46" s="18"/>
      <c r="K46" s="18"/>
      <c r="L46" s="18"/>
      <c r="M46" s="18"/>
      <c r="N46" s="18"/>
      <c r="O46" s="18"/>
      <c r="P46" s="18"/>
      <c r="Q46" s="18"/>
      <c r="R46" s="1"/>
      <c r="S46" s="1"/>
      <c r="T46" s="1"/>
      <c r="U46" s="1"/>
      <c r="V46" s="26"/>
      <c r="W46" s="1"/>
      <c r="X46" s="1"/>
      <c r="Y46" s="1"/>
      <c r="Z46" s="1"/>
    </row>
    <row r="47" spans="2:29" ht="7.5" customHeight="1" x14ac:dyDescent="0.25">
      <c r="B47" s="10"/>
      <c r="C47" s="10"/>
      <c r="D47" s="10"/>
      <c r="E47" s="10"/>
      <c r="F47" s="10"/>
      <c r="G47" s="10"/>
      <c r="H47" s="10"/>
      <c r="I47" s="10"/>
      <c r="J47" s="10"/>
      <c r="K47" s="10"/>
      <c r="L47" s="10"/>
      <c r="M47" s="10"/>
      <c r="N47" s="10"/>
      <c r="O47" s="10"/>
      <c r="P47" s="10"/>
      <c r="Q47" s="10"/>
      <c r="R47" s="1"/>
      <c r="S47" s="1"/>
      <c r="T47" s="1"/>
      <c r="U47" s="1"/>
      <c r="V47" s="26"/>
      <c r="W47" s="1"/>
      <c r="X47" s="1"/>
      <c r="Y47" s="1"/>
      <c r="Z47" s="1"/>
    </row>
    <row r="48" spans="2:29" ht="7.5" customHeight="1" x14ac:dyDescent="0.25">
      <c r="B48" s="1"/>
      <c r="C48" s="1"/>
      <c r="D48" s="1"/>
      <c r="E48" s="1"/>
      <c r="F48" s="1"/>
      <c r="G48" s="1"/>
      <c r="H48" s="1"/>
      <c r="I48" s="1"/>
      <c r="J48" s="1"/>
      <c r="K48" s="1"/>
      <c r="L48" s="1"/>
      <c r="M48" s="1"/>
      <c r="N48" s="1"/>
      <c r="O48" s="1"/>
      <c r="P48" s="1"/>
      <c r="Q48" s="1"/>
      <c r="R48" s="1"/>
      <c r="S48" s="50"/>
      <c r="T48" s="50"/>
      <c r="U48" s="1"/>
      <c r="V48" s="26"/>
      <c r="W48" s="50"/>
      <c r="X48" s="50"/>
      <c r="Y48" s="50"/>
      <c r="Z48" s="50"/>
      <c r="AA48" s="31"/>
      <c r="AB48" s="31"/>
      <c r="AC48" s="31"/>
    </row>
    <row r="49" spans="2:29" ht="15" customHeight="1" x14ac:dyDescent="0.25">
      <c r="B49" s="21" t="s">
        <v>37</v>
      </c>
      <c r="C49" s="19"/>
      <c r="D49" s="19"/>
      <c r="E49" s="21"/>
      <c r="F49" s="21"/>
      <c r="G49" s="21"/>
      <c r="H49" s="21"/>
      <c r="I49" s="21"/>
      <c r="J49" s="21"/>
      <c r="K49" s="21"/>
      <c r="L49" s="21"/>
      <c r="M49" s="21"/>
      <c r="N49" s="21"/>
      <c r="O49" s="21"/>
      <c r="P49" s="21"/>
      <c r="Q49" s="21"/>
      <c r="S49" s="1"/>
      <c r="T49" s="1"/>
      <c r="U49" s="1"/>
      <c r="V49" s="26"/>
      <c r="W49" s="1"/>
      <c r="X49" s="1"/>
      <c r="Y49" s="1"/>
      <c r="Z49" s="1"/>
    </row>
    <row r="50" spans="2:29" ht="3" customHeight="1" x14ac:dyDescent="0.25">
      <c r="B50" s="2"/>
      <c r="C50" s="2"/>
      <c r="D50" s="2"/>
      <c r="E50" s="2"/>
      <c r="F50" s="2"/>
      <c r="G50" s="2"/>
      <c r="H50" s="2"/>
      <c r="I50" s="2"/>
      <c r="J50" s="2"/>
      <c r="K50" s="2"/>
      <c r="L50" s="2"/>
      <c r="M50" s="2"/>
      <c r="N50" s="2"/>
      <c r="O50" s="2"/>
      <c r="P50" s="2"/>
      <c r="Q50" s="2"/>
      <c r="S50" s="1"/>
      <c r="T50" s="1"/>
      <c r="U50" s="1"/>
      <c r="V50" s="26"/>
      <c r="W50" s="1"/>
      <c r="X50" s="1"/>
      <c r="Y50" s="1"/>
      <c r="Z50" s="1"/>
    </row>
    <row r="51" spans="2:29" ht="3" customHeight="1" x14ac:dyDescent="0.25">
      <c r="B51" s="2"/>
      <c r="C51" s="2"/>
      <c r="D51" s="4"/>
      <c r="E51" s="4"/>
      <c r="F51" s="4"/>
      <c r="G51" s="4"/>
      <c r="H51" s="2"/>
      <c r="I51" s="4"/>
      <c r="J51" s="2"/>
      <c r="K51" s="4"/>
      <c r="L51" s="2"/>
      <c r="M51" s="2"/>
      <c r="N51" s="4"/>
      <c r="O51" s="4"/>
      <c r="P51" s="2"/>
      <c r="Q51" s="4"/>
      <c r="S51" s="1"/>
      <c r="T51" s="1"/>
      <c r="U51" s="1"/>
      <c r="V51" s="26"/>
      <c r="W51" s="1"/>
      <c r="X51" s="1"/>
      <c r="Y51" s="1"/>
      <c r="Z51" s="1"/>
    </row>
    <row r="52" spans="2:29" ht="9.9499999999999993" customHeight="1" x14ac:dyDescent="0.25">
      <c r="B52" s="103" t="s">
        <v>5</v>
      </c>
      <c r="C52" s="2"/>
      <c r="D52" s="104" t="s">
        <v>35</v>
      </c>
      <c r="E52" s="104"/>
      <c r="F52" s="104"/>
      <c r="G52" s="104"/>
      <c r="H52" s="104"/>
      <c r="I52" s="104"/>
      <c r="J52" s="104"/>
      <c r="K52" s="104"/>
      <c r="L52" s="104"/>
      <c r="M52" s="2"/>
      <c r="N52" s="5"/>
      <c r="O52" s="105" t="s">
        <v>7</v>
      </c>
      <c r="P52" s="105"/>
      <c r="Q52" s="105"/>
      <c r="S52" s="10"/>
      <c r="T52" s="10"/>
      <c r="U52" s="10"/>
      <c r="V52" s="27"/>
      <c r="W52" s="10"/>
      <c r="X52" s="10"/>
      <c r="Y52" s="1"/>
      <c r="Z52" s="1"/>
    </row>
    <row r="53" spans="2:29" ht="3" customHeight="1" x14ac:dyDescent="0.25">
      <c r="B53" s="103"/>
      <c r="C53" s="2"/>
      <c r="D53" s="4"/>
      <c r="E53" s="4"/>
      <c r="F53" s="4"/>
      <c r="G53" s="4"/>
      <c r="H53" s="2"/>
      <c r="I53" s="4"/>
      <c r="J53" s="2"/>
      <c r="K53" s="4"/>
      <c r="L53" s="2"/>
      <c r="M53" s="2"/>
      <c r="N53" s="5"/>
      <c r="O53" s="4"/>
      <c r="P53" s="2"/>
      <c r="Q53" s="4"/>
      <c r="S53" s="10"/>
      <c r="T53" s="10"/>
      <c r="U53" s="10"/>
      <c r="V53" s="27"/>
      <c r="W53" s="10"/>
      <c r="X53" s="10"/>
      <c r="Y53" s="1"/>
      <c r="Z53" s="1"/>
    </row>
    <row r="54" spans="2:29" ht="9.9499999999999993" customHeight="1" x14ac:dyDescent="0.25">
      <c r="B54" s="103"/>
      <c r="C54" s="2"/>
      <c r="D54" s="6" t="str">
        <f>D6</f>
        <v>FTDa [fr.]</v>
      </c>
      <c r="E54" s="6">
        <f t="shared" ref="E54:Q54" si="0">E6</f>
        <v>0</v>
      </c>
      <c r="F54" s="6" t="str">
        <f t="shared" si="0"/>
        <v>FP [%]</v>
      </c>
      <c r="G54" s="6">
        <f t="shared" si="0"/>
        <v>0</v>
      </c>
      <c r="H54" s="6" t="str">
        <f t="shared" si="0"/>
        <v>CCp [%]</v>
      </c>
      <c r="I54" s="6">
        <f t="shared" si="0"/>
        <v>0</v>
      </c>
      <c r="J54" s="6" t="str">
        <f t="shared" si="0"/>
        <v>FE [%]</v>
      </c>
      <c r="K54" s="6">
        <f t="shared" si="0"/>
        <v>0</v>
      </c>
      <c r="L54" s="6" t="str">
        <f t="shared" si="0"/>
        <v>CCe [%]</v>
      </c>
      <c r="M54" s="6">
        <f t="shared" si="0"/>
        <v>0</v>
      </c>
      <c r="N54" s="6">
        <f t="shared" si="0"/>
        <v>0</v>
      </c>
      <c r="O54" s="6" t="str">
        <f t="shared" si="0"/>
        <v>TA [%]</v>
      </c>
      <c r="P54" s="6">
        <f t="shared" si="0"/>
        <v>0</v>
      </c>
      <c r="Q54" s="6" t="str">
        <f t="shared" si="0"/>
        <v>VA [fr.]</v>
      </c>
      <c r="S54" s="10"/>
      <c r="T54" s="10"/>
      <c r="U54" s="10"/>
      <c r="V54" s="27"/>
      <c r="W54" s="10"/>
      <c r="X54" s="10"/>
      <c r="Y54" s="1"/>
      <c r="Z54" s="1"/>
    </row>
    <row r="55" spans="2:29" ht="3" customHeight="1" x14ac:dyDescent="0.25">
      <c r="B55" s="2"/>
      <c r="C55" s="2"/>
      <c r="D55" s="10"/>
      <c r="E55" s="10"/>
      <c r="F55" s="10"/>
      <c r="G55" s="10"/>
      <c r="H55" s="10"/>
      <c r="I55" s="10"/>
      <c r="J55" s="10"/>
      <c r="K55" s="10"/>
      <c r="L55" s="10"/>
      <c r="M55" s="10"/>
      <c r="N55" s="11"/>
      <c r="O55" s="10"/>
      <c r="P55" s="10"/>
      <c r="Q55" s="10"/>
      <c r="S55" s="10"/>
      <c r="T55" s="10"/>
      <c r="U55" s="10"/>
      <c r="V55" s="27"/>
      <c r="W55" s="10"/>
      <c r="X55" s="10"/>
      <c r="Y55" s="1"/>
      <c r="Z55" s="1"/>
    </row>
    <row r="56" spans="2:29" ht="9.9499999999999993" customHeight="1" x14ac:dyDescent="0.25">
      <c r="B56" s="12">
        <v>1</v>
      </c>
      <c r="C56" s="2"/>
      <c r="D56" s="52">
        <v>20000</v>
      </c>
      <c r="E56" s="10"/>
      <c r="F56" s="20">
        <v>50</v>
      </c>
      <c r="G56" s="9"/>
      <c r="H56" s="62">
        <v>5</v>
      </c>
      <c r="I56" s="9"/>
      <c r="J56" s="20">
        <v>50</v>
      </c>
      <c r="K56" s="9"/>
      <c r="L56" s="62">
        <v>1</v>
      </c>
      <c r="M56" s="10"/>
      <c r="N56" s="11"/>
      <c r="O56" s="64">
        <f>IF(AND(ISNUMBER(D56),ISNUMBER(F56),ISNUMBER(H56),ISNUMBER(J56),ISNUMBER(L56)),(F56*H56+J56*L56)/100)</f>
        <v>3</v>
      </c>
      <c r="P56" s="10"/>
      <c r="Q56" s="46">
        <f>IF(AND(ISNUMBER(D56),ISNUMBER(F56),ISNUMBER(H56),ISNUMBER(J56),ISNUMBER(L56)),(1/(1+O56/100)^1)*D56,"")</f>
        <v>19417.475728155339</v>
      </c>
      <c r="T56" s="10"/>
      <c r="U56" s="10"/>
      <c r="V56" s="27"/>
      <c r="W56" s="10"/>
      <c r="X56" s="10"/>
      <c r="Y56" s="1"/>
      <c r="Z56" s="1"/>
    </row>
    <row r="57" spans="2:29" ht="3" customHeight="1" x14ac:dyDescent="0.25">
      <c r="B57" s="9"/>
      <c r="C57" s="2"/>
      <c r="D57" s="9"/>
      <c r="E57" s="10"/>
      <c r="F57" s="9"/>
      <c r="G57" s="9"/>
      <c r="H57" s="63"/>
      <c r="I57" s="9"/>
      <c r="J57" s="9"/>
      <c r="K57" s="9"/>
      <c r="L57" s="63"/>
      <c r="M57" s="10"/>
      <c r="N57" s="11"/>
      <c r="O57" s="63"/>
      <c r="P57" s="10"/>
      <c r="Q57" s="10"/>
      <c r="S57" s="10"/>
      <c r="T57" s="10"/>
      <c r="U57" s="10"/>
      <c r="V57" s="27"/>
      <c r="W57" s="10"/>
      <c r="X57" s="10"/>
      <c r="Y57" s="1"/>
      <c r="Z57" s="1"/>
    </row>
    <row r="58" spans="2:29" ht="9.9499999999999993" customHeight="1" x14ac:dyDescent="0.25">
      <c r="B58" s="12">
        <v>2</v>
      </c>
      <c r="C58" s="2"/>
      <c r="D58" s="68">
        <v>17000</v>
      </c>
      <c r="E58" s="10"/>
      <c r="F58" s="20">
        <v>50</v>
      </c>
      <c r="G58" s="9"/>
      <c r="H58" s="62">
        <v>5</v>
      </c>
      <c r="I58" s="9"/>
      <c r="J58" s="20">
        <v>50</v>
      </c>
      <c r="K58" s="9"/>
      <c r="L58" s="62">
        <v>1</v>
      </c>
      <c r="M58" s="10"/>
      <c r="N58" s="11"/>
      <c r="O58" s="64">
        <f>IF(AND(ISNUMBER(D58),ISNUMBER(F58),ISNUMBER(H58),ISNUMBER(J58),ISNUMBER(L58)),(F58*H58+J58*L58)/100,"")</f>
        <v>3</v>
      </c>
      <c r="P58" s="10"/>
      <c r="Q58" s="46">
        <f>IF(AND(ISNUMBER(D58),ISNUMBER(F58),ISNUMBER(H58),ISNUMBER(J58),ISNUMBER(L58)),(1/(1+O58/100)^2)*D58,"")</f>
        <v>16024.130455273824</v>
      </c>
      <c r="S58" s="88" t="s">
        <v>38</v>
      </c>
      <c r="T58" s="28"/>
      <c r="U58" s="10"/>
      <c r="V58" s="27"/>
      <c r="W58" s="89" t="s">
        <v>44</v>
      </c>
      <c r="X58" s="47"/>
      <c r="Y58" s="75"/>
      <c r="Z58" s="75"/>
      <c r="AA58" s="48"/>
      <c r="AB58" s="48"/>
      <c r="AC58" s="48"/>
    </row>
    <row r="59" spans="2:29" ht="3" customHeight="1" x14ac:dyDescent="0.25">
      <c r="B59" s="9"/>
      <c r="C59" s="2"/>
      <c r="D59" s="9"/>
      <c r="E59" s="10"/>
      <c r="F59" s="9"/>
      <c r="G59" s="9"/>
      <c r="H59" s="63"/>
      <c r="I59" s="9"/>
      <c r="J59" s="9"/>
      <c r="K59" s="9"/>
      <c r="L59" s="63"/>
      <c r="M59" s="10"/>
      <c r="N59" s="11"/>
      <c r="O59" s="63"/>
      <c r="P59" s="10"/>
      <c r="Q59" s="10"/>
      <c r="S59" s="10"/>
      <c r="T59" s="10"/>
      <c r="U59" s="10"/>
      <c r="V59" s="27"/>
      <c r="W59" s="10"/>
      <c r="X59" s="10"/>
      <c r="Y59" s="1"/>
      <c r="Z59" s="1"/>
    </row>
    <row r="60" spans="2:29" ht="9.9499999999999993" customHeight="1" x14ac:dyDescent="0.25">
      <c r="B60" s="12">
        <v>3</v>
      </c>
      <c r="C60" s="2"/>
      <c r="D60" s="68">
        <v>-20000</v>
      </c>
      <c r="E60" s="10"/>
      <c r="F60" s="20">
        <v>40</v>
      </c>
      <c r="G60" s="9"/>
      <c r="H60" s="62">
        <v>5</v>
      </c>
      <c r="I60" s="9"/>
      <c r="J60" s="20">
        <v>60</v>
      </c>
      <c r="K60" s="9"/>
      <c r="L60" s="62">
        <v>1</v>
      </c>
      <c r="M60" s="10"/>
      <c r="N60" s="11"/>
      <c r="O60" s="77">
        <f>IF(AND(ISNUMBER(D60),ISNUMBER(F60),ISNUMBER(H60),ISNUMBER(J60),ISNUMBER(L60)),(F60*H60+J60*L60)/100,"")</f>
        <v>2.6</v>
      </c>
      <c r="P60" s="10"/>
      <c r="Q60" s="46">
        <f>IF(AND(ISNUMBER(D60),ISNUMBER(F60),ISNUMBER(H60),ISNUMBER(J60),ISNUMBER(L60)),(1/(1+O60/100)^3)*D60,"")</f>
        <v>-18517.737070014162</v>
      </c>
      <c r="S60" s="88" t="s">
        <v>39</v>
      </c>
      <c r="T60" s="28"/>
      <c r="U60" s="10"/>
      <c r="V60" s="27"/>
      <c r="W60" s="89" t="s">
        <v>40</v>
      </c>
      <c r="X60" s="47"/>
      <c r="Y60" s="75"/>
      <c r="Z60" s="75"/>
      <c r="AA60" s="48"/>
      <c r="AB60" s="48"/>
      <c r="AC60" s="48"/>
    </row>
    <row r="61" spans="2:29" ht="3" customHeight="1" x14ac:dyDescent="0.25">
      <c r="B61" s="9"/>
      <c r="C61" s="2"/>
      <c r="D61" s="9"/>
      <c r="E61" s="10"/>
      <c r="F61" s="9"/>
      <c r="G61" s="9"/>
      <c r="H61" s="63"/>
      <c r="I61" s="9"/>
      <c r="J61" s="9"/>
      <c r="K61" s="9"/>
      <c r="L61" s="63"/>
      <c r="M61" s="10"/>
      <c r="N61" s="11"/>
      <c r="O61" s="63"/>
      <c r="P61" s="10"/>
      <c r="Q61" s="10"/>
      <c r="S61" s="10"/>
      <c r="T61" s="10"/>
      <c r="U61" s="10"/>
      <c r="V61" s="27"/>
      <c r="W61" s="10"/>
      <c r="X61" s="10"/>
      <c r="Y61" s="1"/>
      <c r="Z61" s="1"/>
    </row>
    <row r="62" spans="2:29" ht="9.9499999999999993" customHeight="1" x14ac:dyDescent="0.25">
      <c r="B62" s="12">
        <v>4</v>
      </c>
      <c r="C62" s="2"/>
      <c r="D62" s="68">
        <v>22000</v>
      </c>
      <c r="E62" s="10"/>
      <c r="F62" s="20">
        <v>40</v>
      </c>
      <c r="G62" s="9"/>
      <c r="H62" s="62">
        <v>5</v>
      </c>
      <c r="I62" s="9"/>
      <c r="J62" s="20">
        <v>60</v>
      </c>
      <c r="K62" s="9"/>
      <c r="L62" s="62">
        <v>1</v>
      </c>
      <c r="M62" s="10"/>
      <c r="N62" s="11"/>
      <c r="O62" s="64">
        <f>IF(AND(ISNUMBER(D62),ISNUMBER(F62),ISNUMBER(H62),ISNUMBER(J62),ISNUMBER(L62)),(F62*H62+J62*L62)/100,"")</f>
        <v>2.6</v>
      </c>
      <c r="P62" s="10"/>
      <c r="Q62" s="46">
        <f>IF(AND(ISNUMBER(D62),ISNUMBER(F62),ISNUMBER(H62),ISNUMBER(J62),ISNUMBER(L62)),(1/(1+O62/100)^4)*D62,"")</f>
        <v>19853.324344069766</v>
      </c>
      <c r="S62" s="88" t="s">
        <v>41</v>
      </c>
      <c r="T62" s="28"/>
      <c r="U62" s="10"/>
      <c r="V62" s="27"/>
      <c r="W62" s="89" t="s">
        <v>47</v>
      </c>
      <c r="X62" s="47"/>
      <c r="Y62" s="75"/>
      <c r="Z62" s="75"/>
      <c r="AA62" s="48"/>
      <c r="AB62" s="48"/>
      <c r="AC62" s="48"/>
    </row>
    <row r="63" spans="2:29" ht="3" customHeight="1" x14ac:dyDescent="0.25">
      <c r="B63" s="9"/>
      <c r="C63" s="2"/>
      <c r="D63" s="9"/>
      <c r="E63" s="10"/>
      <c r="F63" s="9"/>
      <c r="G63" s="9"/>
      <c r="H63" s="63"/>
      <c r="I63" s="9"/>
      <c r="J63" s="9"/>
      <c r="K63" s="9"/>
      <c r="L63" s="63"/>
      <c r="M63" s="10"/>
      <c r="N63" s="11"/>
      <c r="O63" s="63"/>
      <c r="P63" s="10"/>
      <c r="Q63" s="10"/>
      <c r="S63" s="1"/>
      <c r="T63" s="1"/>
      <c r="U63" s="1"/>
      <c r="V63" s="26"/>
      <c r="W63" s="1"/>
      <c r="X63" s="1"/>
      <c r="Y63" s="1"/>
      <c r="Z63" s="1"/>
    </row>
    <row r="64" spans="2:29" ht="9.9499999999999993" customHeight="1" x14ac:dyDescent="0.25">
      <c r="B64" s="12">
        <v>5</v>
      </c>
      <c r="C64" s="2"/>
      <c r="D64" s="52">
        <v>22000</v>
      </c>
      <c r="E64" s="10"/>
      <c r="F64" s="20">
        <v>40</v>
      </c>
      <c r="G64" s="9"/>
      <c r="H64" s="62">
        <v>5</v>
      </c>
      <c r="I64" s="9"/>
      <c r="J64" s="20">
        <v>60</v>
      </c>
      <c r="K64" s="9"/>
      <c r="L64" s="62">
        <v>1</v>
      </c>
      <c r="M64" s="10"/>
      <c r="N64" s="11"/>
      <c r="O64" s="64">
        <f>IF(AND(ISNUMBER(D64),ISNUMBER(F64),ISNUMBER(H64),ISNUMBER(J64),ISNUMBER(L64)),(F64*H64+J64*L64)/100,"")</f>
        <v>2.6</v>
      </c>
      <c r="P64" s="10"/>
      <c r="Q64" s="46">
        <f>IF(AND(ISNUMBER(D64),ISNUMBER(F64),ISNUMBER(H64),ISNUMBER(J64),ISNUMBER(L64)),(1/(1+O64/100)^5)*D64,"")</f>
        <v>19350.218658937392</v>
      </c>
      <c r="S64" s="1"/>
      <c r="T64" s="1"/>
      <c r="U64" s="1"/>
      <c r="V64" s="26"/>
      <c r="X64" s="1"/>
      <c r="Y64" s="1"/>
      <c r="Z64" s="1"/>
    </row>
    <row r="65" spans="2:26" ht="3" customHeight="1" x14ac:dyDescent="0.25">
      <c r="B65" s="13"/>
      <c r="C65" s="13"/>
      <c r="D65" s="14"/>
      <c r="E65" s="14"/>
      <c r="F65" s="14"/>
      <c r="G65" s="14"/>
      <c r="H65" s="14"/>
      <c r="I65" s="14"/>
      <c r="J65" s="14"/>
      <c r="K65" s="14"/>
      <c r="L65" s="14"/>
      <c r="M65" s="14"/>
      <c r="N65" s="14"/>
      <c r="O65" s="15"/>
      <c r="P65" s="14"/>
      <c r="Q65" s="14"/>
      <c r="S65" s="1"/>
      <c r="T65" s="1"/>
      <c r="U65" s="1"/>
      <c r="V65" s="26"/>
      <c r="W65" s="1"/>
      <c r="X65" s="1"/>
      <c r="Y65" s="1"/>
      <c r="Z65" s="1"/>
    </row>
    <row r="66" spans="2:26" ht="3" customHeight="1" x14ac:dyDescent="0.25">
      <c r="B66" s="2"/>
      <c r="C66" s="2"/>
      <c r="D66" s="16"/>
      <c r="E66" s="16"/>
      <c r="F66" s="16"/>
      <c r="G66" s="16"/>
      <c r="H66" s="16"/>
      <c r="I66" s="16"/>
      <c r="J66" s="16"/>
      <c r="K66" s="16"/>
      <c r="L66" s="16"/>
      <c r="M66" s="16"/>
      <c r="N66" s="16"/>
      <c r="O66" s="17"/>
      <c r="P66" s="10"/>
      <c r="Q66" s="10"/>
      <c r="S66" s="1"/>
      <c r="T66" s="1"/>
      <c r="U66" s="1"/>
      <c r="V66" s="26"/>
      <c r="W66" s="1"/>
      <c r="X66" s="1"/>
      <c r="Y66" s="1"/>
      <c r="Z66" s="1"/>
    </row>
    <row r="67" spans="2:26" ht="9.9499999999999993" customHeight="1" x14ac:dyDescent="0.25">
      <c r="B67" s="101" t="s">
        <v>27</v>
      </c>
      <c r="C67" s="101"/>
      <c r="D67" s="101"/>
      <c r="E67" s="101"/>
      <c r="F67" s="101"/>
      <c r="G67" s="101"/>
      <c r="H67" s="101"/>
      <c r="I67" s="101"/>
      <c r="J67" s="101"/>
      <c r="K67" s="101"/>
      <c r="L67" s="101"/>
      <c r="M67" s="102"/>
      <c r="N67" s="102"/>
      <c r="O67" s="45">
        <f>IF(ISNUMBER(O64),O64,"")</f>
        <v>2.6</v>
      </c>
      <c r="P67" s="10"/>
      <c r="Q67" s="46">
        <f>IF(NOT(ISNUMBER(O67)),"", D64/(O67/100)*(1/(1+(O67/100))^5))</f>
        <v>744239.1791898997</v>
      </c>
      <c r="S67" s="1"/>
      <c r="T67" s="1"/>
      <c r="U67" s="1"/>
      <c r="V67" s="26"/>
      <c r="W67" s="1"/>
      <c r="X67" s="1"/>
      <c r="Y67" s="1"/>
      <c r="Z67" s="1"/>
    </row>
    <row r="68" spans="2:26" ht="3" customHeight="1" x14ac:dyDescent="0.25">
      <c r="B68" s="3"/>
      <c r="C68" s="3"/>
      <c r="D68" s="18"/>
      <c r="E68" s="18"/>
      <c r="F68" s="18"/>
      <c r="G68" s="18"/>
      <c r="H68" s="18"/>
      <c r="I68" s="18"/>
      <c r="J68" s="18"/>
      <c r="K68" s="18"/>
      <c r="L68" s="18"/>
      <c r="M68" s="18"/>
      <c r="N68" s="18"/>
      <c r="O68" s="18"/>
      <c r="P68" s="18"/>
      <c r="Q68" s="18"/>
      <c r="S68" s="1"/>
      <c r="T68" s="1"/>
      <c r="U68" s="1"/>
      <c r="V68" s="26"/>
      <c r="W68" s="1"/>
      <c r="X68" s="1"/>
      <c r="Y68" s="1"/>
      <c r="Z68" s="1"/>
    </row>
    <row r="69" spans="2:26" ht="3" customHeight="1" x14ac:dyDescent="0.25">
      <c r="B69" s="2"/>
      <c r="C69" s="2"/>
      <c r="D69" s="10"/>
      <c r="E69" s="10"/>
      <c r="F69" s="10"/>
      <c r="G69" s="10"/>
      <c r="H69" s="10"/>
      <c r="I69" s="10"/>
      <c r="J69" s="10"/>
      <c r="K69" s="10"/>
      <c r="L69" s="10"/>
      <c r="M69" s="10"/>
      <c r="N69" s="10"/>
      <c r="O69" s="10"/>
      <c r="P69" s="10"/>
      <c r="Q69" s="10"/>
      <c r="S69" s="1"/>
      <c r="T69" s="1"/>
      <c r="U69" s="1"/>
      <c r="V69" s="26"/>
      <c r="W69" s="1"/>
      <c r="X69" s="1"/>
      <c r="Y69" s="1"/>
      <c r="Z69" s="1"/>
    </row>
    <row r="70" spans="2:26" ht="9.9499999999999993" customHeight="1" x14ac:dyDescent="0.25">
      <c r="B70" s="100" t="s">
        <v>28</v>
      </c>
      <c r="C70" s="100"/>
      <c r="D70" s="100"/>
      <c r="E70" s="100"/>
      <c r="F70" s="100"/>
      <c r="G70" s="100"/>
      <c r="H70" s="100"/>
      <c r="I70" s="100"/>
      <c r="J70" s="100"/>
      <c r="K70" s="100"/>
      <c r="L70" s="100"/>
      <c r="M70" s="10"/>
      <c r="N70" s="10"/>
      <c r="O70" s="48"/>
      <c r="P70" s="47"/>
      <c r="Q70" s="76">
        <f>SUM(Q56:Q67)</f>
        <v>800366.5913063219</v>
      </c>
      <c r="S70" s="67"/>
      <c r="T70" s="1"/>
      <c r="U70" s="1"/>
      <c r="V70" s="26"/>
      <c r="W70" s="1"/>
      <c r="X70" s="1"/>
      <c r="Y70" s="1"/>
      <c r="Z70" s="1"/>
    </row>
    <row r="71" spans="2:26" ht="3" customHeight="1" x14ac:dyDescent="0.25">
      <c r="B71" s="3"/>
      <c r="C71" s="3"/>
      <c r="D71" s="3"/>
      <c r="E71" s="3"/>
      <c r="F71" s="3"/>
      <c r="G71" s="3"/>
      <c r="H71" s="3"/>
      <c r="I71" s="3"/>
      <c r="J71" s="3"/>
      <c r="K71" s="3"/>
      <c r="L71" s="3"/>
      <c r="M71" s="3"/>
      <c r="N71" s="3"/>
      <c r="O71" s="3"/>
      <c r="P71" s="3"/>
      <c r="Q71" s="3"/>
      <c r="S71" s="1"/>
      <c r="T71" s="1"/>
      <c r="U71" s="1"/>
      <c r="V71" s="26"/>
      <c r="W71" s="1"/>
      <c r="X71" s="1"/>
      <c r="Y71" s="1"/>
      <c r="Z71" s="1"/>
    </row>
    <row r="72" spans="2:26" x14ac:dyDescent="0.25">
      <c r="S72" s="1"/>
      <c r="T72" s="1"/>
      <c r="U72" s="1"/>
      <c r="V72" s="1"/>
      <c r="W72" s="1"/>
      <c r="X72" s="1"/>
      <c r="Y72" s="1"/>
      <c r="Z72" s="1"/>
    </row>
  </sheetData>
  <sheetProtection algorithmName="SHA-512" hashValue="/jTIH4rB7H968UxdaDrDg9Ry3L49ho0CPUO6NTJIcg78gL1dgKU7PNAc/SsILxLRzs3AMCLS7rhqD1N97JMaSQ==" saltValue="8YpUz7ZWB+KvM2sCOO9Gcw==" spinCount="100000" sheet="1" selectLockedCells="1"/>
  <mergeCells count="18">
    <mergeCell ref="O52:Q52"/>
    <mergeCell ref="S2:AB2"/>
    <mergeCell ref="B19:L19"/>
    <mergeCell ref="B22:L22"/>
    <mergeCell ref="B27:B29"/>
    <mergeCell ref="D27:L27"/>
    <mergeCell ref="O27:Q27"/>
    <mergeCell ref="B4:B6"/>
    <mergeCell ref="D4:L4"/>
    <mergeCell ref="O4:Q4"/>
    <mergeCell ref="S6:AB16"/>
    <mergeCell ref="B45:L45"/>
    <mergeCell ref="B70:L70"/>
    <mergeCell ref="B42:L42"/>
    <mergeCell ref="B67:L67"/>
    <mergeCell ref="M67:N67"/>
    <mergeCell ref="B52:B54"/>
    <mergeCell ref="D52:L5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l_online_x002d_beitr_x00e4_ge xmlns="81cfaadb-b57a-4d59-887d-bfc670a9ced6" xsi:nil="true"/>
    <TaxCatchAll xmlns="1ab3e387-b2a2-4584-91ae-d4a670785717" xsi:nil="true"/>
    <lcf76f155ced4ddcb4097134ff3c332f xmlns="81cfaadb-b57a-4d59-887d-bfc670a9ce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B4BE1F3DED8774D893940F932C7C1BF" ma:contentTypeVersion="14" ma:contentTypeDescription="Ein neues Dokument erstellen." ma:contentTypeScope="" ma:versionID="4f958a44208f56855794a6df29fed013">
  <xsd:schema xmlns:xsd="http://www.w3.org/2001/XMLSchema" xmlns:xs="http://www.w3.org/2001/XMLSchema" xmlns:p="http://schemas.microsoft.com/office/2006/metadata/properties" xmlns:ns2="81cfaadb-b57a-4d59-887d-bfc670a9ced6" xmlns:ns3="1ab3e387-b2a2-4584-91ae-d4a670785717" targetNamespace="http://schemas.microsoft.com/office/2006/metadata/properties" ma:root="true" ma:fieldsID="01a32df28bad5fe2f05ceca32032bced" ns2:_="" ns3:_="">
    <xsd:import namespace="81cfaadb-b57a-4d59-887d-bfc670a9ced6"/>
    <xsd:import namespace="1ab3e387-b2a2-4584-91ae-d4a6707857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element ref="ns2:ll_online_x002d_beitr_x00e4_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faadb-b57a-4d59-887d-bfc670a9c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e1f04b2b-3caf-4539-abed-d4e9201e8fa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l_online_x002d_beitr_x00e4_ge" ma:index="21" nillable="true" ma:displayName="ll_online-beiträge" ma:format="Dropdown" ma:internalName="ll_online_x002d_beitr_x00e4_g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b3e387-b2a2-4584-91ae-d4a67078571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36117e3-c121-437b-b248-2fb12307fc8a}" ma:internalName="TaxCatchAll" ma:showField="CatchAllData" ma:web="1ab3e387-b2a2-4584-91ae-d4a6707857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099AE-1A85-4E3E-AF0F-5B627516B314}">
  <ds:schemaRefs>
    <ds:schemaRef ds:uri="http://schemas.microsoft.com/office/2006/metadata/properties"/>
    <ds:schemaRef ds:uri="http://schemas.microsoft.com/office/infopath/2007/PartnerControls"/>
    <ds:schemaRef ds:uri="81cfaadb-b57a-4d59-887d-bfc670a9ced6"/>
    <ds:schemaRef ds:uri="1ab3e387-b2a2-4584-91ae-d4a670785717"/>
  </ds:schemaRefs>
</ds:datastoreItem>
</file>

<file path=customXml/itemProps2.xml><?xml version="1.0" encoding="utf-8"?>
<ds:datastoreItem xmlns:ds="http://schemas.openxmlformats.org/officeDocument/2006/customXml" ds:itemID="{8061C16A-2285-49D7-9168-2F658C29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faadb-b57a-4d59-887d-bfc670a9ced6"/>
    <ds:schemaRef ds:uri="1ab3e387-b2a2-4584-91ae-d4a6707857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377144-8508-4737-A278-4146674C6C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Outil de calcul du FTA</vt:lpstr>
      <vt:lpstr>Exemple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Gantenbein Stefan [UK fenaco]</cp:lastModifiedBy>
  <cp:revision/>
  <dcterms:created xsi:type="dcterms:W3CDTF">2025-05-21T07:32:03Z</dcterms:created>
  <dcterms:modified xsi:type="dcterms:W3CDTF">2025-06-25T13:22:34Z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0x0101002B4BE1F3DED8774D893940F932C7C1BF</vt:lpwstr>
  </property>
  <property fmtid="{D5CDD505-2E9C-101B-9397-08002B2CF9AE}" pid="3" name="MediaServiceImageTags">
    <vt:lpwstr/>
  </property>
  <property fmtid="{D5CDD505-2E9C-101B-9397-08002B2CF9AE}" pid="4" name="MSIP_Label_aa112399-b73b-40c1-8af2-919b124b9d91_Enabled">
    <vt:lpwstr>true</vt:lpwstr>
  </property>
  <property fmtid="{D5CDD505-2E9C-101B-9397-08002B2CF9AE}" pid="5" name="MSIP_Label_aa112399-b73b-40c1-8af2-919b124b9d91_SetDate">
    <vt:lpwstr>2025-05-28T05:26:34Z</vt:lpwstr>
  </property>
  <property fmtid="{D5CDD505-2E9C-101B-9397-08002B2CF9AE}" pid="6" name="MSIP_Label_aa112399-b73b-40c1-8af2-919b124b9d91_Method">
    <vt:lpwstr>Privileged</vt:lpwstr>
  </property>
  <property fmtid="{D5CDD505-2E9C-101B-9397-08002B2CF9AE}" pid="7" name="MSIP_Label_aa112399-b73b-40c1-8af2-919b124b9d91_Name">
    <vt:lpwstr>L2</vt:lpwstr>
  </property>
  <property fmtid="{D5CDD505-2E9C-101B-9397-08002B2CF9AE}" pid="8" name="MSIP_Label_aa112399-b73b-40c1-8af2-919b124b9d91_SiteId">
    <vt:lpwstr>6ae27add-8276-4a38-88c1-3a9c1f973767</vt:lpwstr>
  </property>
  <property fmtid="{D5CDD505-2E9C-101B-9397-08002B2CF9AE}" pid="9" name="MSIP_Label_aa112399-b73b-40c1-8af2-919b124b9d91_ActionId">
    <vt:lpwstr>00f41210-566b-468e-b82f-5c95e84351ea</vt:lpwstr>
  </property>
  <property fmtid="{D5CDD505-2E9C-101B-9397-08002B2CF9AE}" pid="10" name="MSIP_Label_aa112399-b73b-40c1-8af2-919b124b9d91_ContentBits">
    <vt:lpwstr>0</vt:lpwstr>
  </property>
  <property fmtid="{D5CDD505-2E9C-101B-9397-08002B2CF9AE}" pid="11" name="MSIP_Label_aa112399-b73b-40c1-8af2-919b124b9d91_Tag">
    <vt:lpwstr>10, 0, 1, 1</vt:lpwstr>
  </property>
</Properties>
</file>